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RM\DRM H drive\MediationPrograms\2025\"/>
    </mc:Choice>
  </mc:AlternateContent>
  <xr:revisionPtr revIDLastSave="0" documentId="8_{068771C9-F2D8-4AB2-AB8E-5AC2D7F67C9A}" xr6:coauthVersionLast="47" xr6:coauthVersionMax="47" xr10:uidLastSave="{00000000-0000-0000-0000-000000000000}"/>
  <workbookProtection workbookAlgorithmName="SHA-512" workbookHashValue="YvbKeN6l7Vqqn0GMqqZWVlLiVysBUj2prlAyQ+2cPWZPdd1czFzm3CjjGyMLQf8Gabyws3Qrnld2qGt7TiZuYQ==" workbookSaltValue="7cqFSqpDqKZ2Eu70QcjkGQ==" workbookSpinCount="100000" lockStructure="1"/>
  <bookViews>
    <workbookView xWindow="-120" yWindow="-120" windowWidth="24240" windowHeight="13140" tabRatio="966" xr2:uid="{00000000-000D-0000-FFFF-FFFF00000000}"/>
  </bookViews>
  <sheets>
    <sheet name="Merkurator Mediation Genie" sheetId="24" r:id="rId1"/>
    <sheet name="Stats" sheetId="7" state="hidden" r:id="rId2"/>
    <sheet name="DiscountTables" sheetId="8" state="hidden" r:id="rId3"/>
    <sheet name="AB Rate Sheet" sheetId="23" state="hidden" r:id="rId4"/>
    <sheet name="PJIandMVATables" sheetId="3" state="hidden" r:id="rId5"/>
  </sheets>
  <definedNames>
    <definedName name="_xlnm._FilterDatabase" localSheetId="0" hidden="1">'Merkurator Mediation Genie'!$A$1:$A$3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4" l="1"/>
  <c r="E24" i="24"/>
  <c r="C18" i="24"/>
  <c r="C19" i="24" s="1"/>
  <c r="A29" i="24" l="1"/>
  <c r="A28" i="24"/>
  <c r="A27" i="24"/>
  <c r="A25" i="24"/>
  <c r="A12" i="24"/>
  <c r="F24" i="24"/>
  <c r="F25" i="24" s="1"/>
  <c r="I65" i="24" l="1"/>
  <c r="I67" i="24"/>
  <c r="I68" i="24" s="1"/>
  <c r="I69" i="24" s="1"/>
  <c r="I70" i="24" s="1"/>
  <c r="I71" i="24" s="1"/>
  <c r="I72" i="24" s="1"/>
  <c r="I73" i="24" s="1"/>
  <c r="I74" i="24" s="1"/>
  <c r="I75" i="24" s="1"/>
  <c r="I76" i="24" s="1"/>
  <c r="I77" i="24" s="1"/>
  <c r="I78" i="24" s="1"/>
  <c r="I79" i="24" s="1"/>
  <c r="I80" i="24" s="1"/>
  <c r="I81" i="24" s="1"/>
  <c r="I82" i="24" s="1"/>
  <c r="I83" i="24" s="1"/>
  <c r="I84" i="24" s="1"/>
  <c r="I85" i="24" s="1"/>
  <c r="I86" i="24" s="1"/>
  <c r="I87" i="24" s="1"/>
  <c r="I88" i="24" s="1"/>
  <c r="I89" i="24" s="1"/>
  <c r="I90" i="24" s="1"/>
  <c r="I91" i="24" s="1"/>
  <c r="I92" i="24" s="1"/>
  <c r="I93" i="24" s="1"/>
  <c r="I94" i="24" s="1"/>
  <c r="I95" i="24" s="1"/>
  <c r="I96" i="24" s="1"/>
  <c r="I97" i="24" s="1"/>
  <c r="I98" i="24" s="1"/>
  <c r="I99" i="24" s="1"/>
  <c r="I100" i="24" s="1"/>
  <c r="I101" i="24" s="1"/>
  <c r="I102" i="24" s="1"/>
  <c r="I103" i="24" s="1"/>
  <c r="I104" i="24" s="1"/>
  <c r="I105" i="24" s="1"/>
  <c r="I106" i="24" s="1"/>
  <c r="I107" i="24" s="1"/>
  <c r="I108" i="24" s="1"/>
  <c r="I109" i="24" s="1"/>
  <c r="I110" i="24" s="1"/>
  <c r="I111" i="24" s="1"/>
  <c r="I112" i="24" s="1"/>
  <c r="I113" i="24" s="1"/>
  <c r="I114" i="24" s="1"/>
  <c r="I115" i="24" s="1"/>
  <c r="I116" i="24" s="1"/>
  <c r="I117" i="24" s="1"/>
  <c r="I118" i="24" s="1"/>
  <c r="I119" i="24" s="1"/>
  <c r="I120" i="24" s="1"/>
  <c r="I121" i="24" s="1"/>
  <c r="I122" i="24" s="1"/>
  <c r="I123" i="24" s="1"/>
  <c r="I124" i="24" s="1"/>
  <c r="I125" i="24" s="1"/>
  <c r="I126" i="24" s="1"/>
  <c r="I127" i="24" s="1"/>
  <c r="I128" i="24" s="1"/>
  <c r="I129" i="24" s="1"/>
  <c r="I130" i="24" s="1"/>
  <c r="I131" i="24" s="1"/>
  <c r="I132" i="24" s="1"/>
  <c r="I133" i="24" s="1"/>
  <c r="I134" i="24" s="1"/>
  <c r="I135" i="24" s="1"/>
  <c r="I136" i="24" s="1"/>
  <c r="I137" i="24" s="1"/>
  <c r="I138" i="24" s="1"/>
  <c r="I139" i="24" s="1"/>
  <c r="I140" i="24" s="1"/>
  <c r="I141" i="24" s="1"/>
  <c r="I142" i="24" s="1"/>
  <c r="I143" i="24" s="1"/>
  <c r="I144" i="24" s="1"/>
  <c r="I145" i="24" s="1"/>
  <c r="I146" i="24" s="1"/>
  <c r="I147" i="24" s="1"/>
  <c r="I148" i="24" s="1"/>
  <c r="I149" i="24" s="1"/>
  <c r="I150" i="24" s="1"/>
  <c r="I151" i="24" s="1"/>
  <c r="I152" i="24" s="1"/>
  <c r="I153" i="24" s="1"/>
  <c r="I154" i="24" s="1"/>
  <c r="I155" i="24" s="1"/>
  <c r="I156" i="24" s="1"/>
  <c r="I157" i="24" s="1"/>
  <c r="I158" i="24" s="1"/>
  <c r="I159" i="24" s="1"/>
  <c r="I160" i="24" s="1"/>
  <c r="I161" i="24" s="1"/>
  <c r="I162" i="24" s="1"/>
  <c r="I163" i="24" s="1"/>
  <c r="I164" i="24" s="1"/>
  <c r="I165" i="24" s="1"/>
  <c r="I166" i="24" s="1"/>
  <c r="I167" i="24" s="1"/>
  <c r="I168" i="24" s="1"/>
  <c r="I169" i="24" s="1"/>
  <c r="I170" i="24" s="1"/>
  <c r="I171" i="24" s="1"/>
  <c r="I172" i="24" s="1"/>
  <c r="I173" i="24" s="1"/>
  <c r="I174" i="24" s="1"/>
  <c r="I175" i="24" s="1"/>
  <c r="I176" i="24" s="1"/>
  <c r="I177" i="24" s="1"/>
  <c r="I178" i="24" s="1"/>
  <c r="I179" i="24" s="1"/>
  <c r="I180" i="24" s="1"/>
  <c r="I181" i="24" s="1"/>
  <c r="I182" i="24" s="1"/>
  <c r="I183" i="24" s="1"/>
  <c r="I184" i="24" s="1"/>
  <c r="I185" i="24" s="1"/>
  <c r="I186" i="24" s="1"/>
  <c r="I187" i="24" s="1"/>
  <c r="I188" i="24" s="1"/>
  <c r="I189" i="24" s="1"/>
  <c r="I190" i="24" s="1"/>
  <c r="I191" i="24" s="1"/>
  <c r="I192" i="24" s="1"/>
  <c r="I193" i="24" s="1"/>
  <c r="I194" i="24" s="1"/>
  <c r="I195" i="24" s="1"/>
  <c r="I196" i="24" s="1"/>
  <c r="I197" i="24" s="1"/>
  <c r="I198" i="24" s="1"/>
  <c r="I199" i="24" s="1"/>
  <c r="I200" i="24" s="1"/>
  <c r="I201" i="24" s="1"/>
  <c r="I202" i="24" s="1"/>
  <c r="I203" i="24" s="1"/>
  <c r="I204" i="24" s="1"/>
  <c r="I205" i="24" s="1"/>
  <c r="I206" i="24" s="1"/>
  <c r="I207" i="24" s="1"/>
  <c r="I208" i="24" s="1"/>
  <c r="I209" i="24" s="1"/>
  <c r="I210" i="24" s="1"/>
  <c r="I211" i="24" s="1"/>
  <c r="I212" i="24" s="1"/>
  <c r="I213" i="24" s="1"/>
  <c r="I214" i="24" s="1"/>
  <c r="I215" i="24" s="1"/>
  <c r="I216" i="24" s="1"/>
  <c r="I217" i="24" s="1"/>
  <c r="I218" i="24" s="1"/>
  <c r="I219" i="24" s="1"/>
  <c r="I220" i="24" s="1"/>
  <c r="I221" i="24" s="1"/>
  <c r="I222" i="24" s="1"/>
  <c r="I223" i="24" s="1"/>
  <c r="I224" i="24" s="1"/>
  <c r="I225" i="24" s="1"/>
  <c r="I226" i="24" s="1"/>
  <c r="I227" i="24" s="1"/>
  <c r="I228" i="24" s="1"/>
  <c r="I229" i="24" s="1"/>
  <c r="I230" i="24" s="1"/>
  <c r="I231" i="24" s="1"/>
  <c r="I232" i="24" s="1"/>
  <c r="I233" i="24" s="1"/>
  <c r="I234" i="24" s="1"/>
  <c r="I235" i="24" s="1"/>
  <c r="I236" i="24" s="1"/>
  <c r="I237" i="24" s="1"/>
  <c r="I238" i="24" s="1"/>
  <c r="I239" i="24" s="1"/>
  <c r="I240" i="24" s="1"/>
  <c r="I241" i="24" s="1"/>
  <c r="I242" i="24" s="1"/>
  <c r="I243" i="24" s="1"/>
  <c r="I244" i="24" s="1"/>
  <c r="I245" i="24" s="1"/>
  <c r="I246" i="24" s="1"/>
  <c r="I247" i="24" s="1"/>
  <c r="I248" i="24" s="1"/>
  <c r="I249" i="24" s="1"/>
  <c r="I250" i="24" s="1"/>
  <c r="I251" i="24" s="1"/>
  <c r="I252" i="24" s="1"/>
  <c r="I253" i="24" s="1"/>
  <c r="I254" i="24" s="1"/>
  <c r="I255" i="24" s="1"/>
  <c r="I256" i="24" s="1"/>
  <c r="I257" i="24" s="1"/>
  <c r="I258" i="24" s="1"/>
  <c r="I259" i="24" s="1"/>
  <c r="I260" i="24" s="1"/>
  <c r="I261" i="24" s="1"/>
  <c r="I262" i="24" s="1"/>
  <c r="I263" i="24" s="1"/>
  <c r="I264" i="24" s="1"/>
  <c r="I2" i="3" l="1"/>
  <c r="I3" i="3" l="1"/>
  <c r="K3" i="3"/>
  <c r="J3" i="3"/>
  <c r="L3" i="3"/>
  <c r="H2" i="3"/>
  <c r="H3" i="3"/>
  <c r="H5" i="3"/>
  <c r="F36" i="24" l="1"/>
  <c r="E36" i="24"/>
  <c r="D36" i="24"/>
  <c r="C36" i="24"/>
  <c r="B36" i="24"/>
  <c r="F20" i="24"/>
  <c r="E20" i="24"/>
  <c r="F17" i="24"/>
  <c r="F18" i="24" s="1"/>
  <c r="D20" i="24"/>
  <c r="B35" i="24" l="1"/>
  <c r="C29" i="24"/>
  <c r="F26" i="24"/>
  <c r="A13" i="24"/>
  <c r="J84" i="24"/>
  <c r="J85" i="24" s="1"/>
  <c r="J86" i="24" s="1"/>
  <c r="J87" i="24" s="1"/>
  <c r="J88" i="24" s="1"/>
  <c r="J89" i="24" s="1"/>
  <c r="J90" i="24" s="1"/>
  <c r="J91" i="24" s="1"/>
  <c r="J92" i="24" s="1"/>
  <c r="I44" i="24"/>
  <c r="A9" i="24"/>
  <c r="A7" i="24"/>
  <c r="E27" i="24" l="1"/>
  <c r="D27" i="24"/>
  <c r="F27" i="24"/>
  <c r="C27" i="24"/>
  <c r="F28" i="24" l="1"/>
  <c r="L363" i="7"/>
  <c r="J363" i="7"/>
  <c r="L362" i="7"/>
  <c r="J362" i="7"/>
  <c r="L361" i="7"/>
  <c r="J361" i="7"/>
  <c r="L360" i="7"/>
  <c r="J360" i="7"/>
  <c r="L359" i="7"/>
  <c r="J359" i="7"/>
  <c r="L358" i="7"/>
  <c r="J358" i="7"/>
  <c r="L357" i="7"/>
  <c r="J357" i="7"/>
  <c r="L356" i="7"/>
  <c r="J356" i="7"/>
  <c r="L355" i="7"/>
  <c r="J355" i="7"/>
  <c r="L354" i="7"/>
  <c r="J354" i="7"/>
  <c r="L353" i="7"/>
  <c r="J353" i="7"/>
  <c r="L352" i="7"/>
  <c r="J352" i="7"/>
  <c r="L351" i="7"/>
  <c r="J351" i="7"/>
  <c r="L350" i="7"/>
  <c r="J350" i="7"/>
  <c r="L349" i="7"/>
  <c r="J349" i="7"/>
  <c r="L348" i="7"/>
  <c r="J348" i="7"/>
  <c r="L347" i="7"/>
  <c r="J347" i="7"/>
  <c r="L346" i="7"/>
  <c r="J346" i="7"/>
  <c r="L345" i="7"/>
  <c r="J345" i="7"/>
  <c r="L344" i="7"/>
  <c r="J344" i="7"/>
  <c r="L343" i="7"/>
  <c r="J343" i="7"/>
  <c r="L342" i="7"/>
  <c r="J342" i="7"/>
  <c r="L341" i="7"/>
  <c r="J341" i="7"/>
  <c r="L340" i="7"/>
  <c r="J340" i="7"/>
  <c r="L339" i="7"/>
  <c r="J339" i="7"/>
  <c r="L338" i="7"/>
  <c r="J338" i="7"/>
  <c r="L337" i="7"/>
  <c r="J337" i="7"/>
  <c r="L336" i="7"/>
  <c r="J336" i="7"/>
  <c r="L335" i="7"/>
  <c r="J335" i="7"/>
  <c r="L334" i="7"/>
  <c r="J334" i="7"/>
  <c r="L333" i="7"/>
  <c r="J333" i="7"/>
  <c r="L332" i="7"/>
  <c r="J332" i="7"/>
  <c r="L331" i="7"/>
  <c r="J331" i="7"/>
  <c r="L330" i="7"/>
  <c r="J330" i="7"/>
  <c r="L329" i="7"/>
  <c r="J329" i="7"/>
  <c r="L328" i="7"/>
  <c r="J328" i="7"/>
  <c r="L327" i="7"/>
  <c r="J327" i="7"/>
  <c r="L326" i="7"/>
  <c r="J326" i="7"/>
  <c r="L325" i="7"/>
  <c r="J325" i="7"/>
  <c r="L324" i="7"/>
  <c r="J324" i="7"/>
  <c r="L323" i="7"/>
  <c r="J323" i="7"/>
  <c r="L322" i="7"/>
  <c r="J322" i="7"/>
  <c r="L321" i="7"/>
  <c r="J321" i="7"/>
  <c r="L320" i="7"/>
  <c r="J320" i="7"/>
  <c r="L319" i="7"/>
  <c r="J319" i="7"/>
  <c r="L317" i="7"/>
  <c r="K317" i="7"/>
  <c r="J317" i="7"/>
  <c r="L316" i="7"/>
  <c r="K316" i="7"/>
  <c r="J316" i="7"/>
  <c r="L315" i="7"/>
  <c r="K315" i="7"/>
  <c r="J315" i="7"/>
  <c r="L314" i="7"/>
  <c r="K314" i="7"/>
  <c r="J314" i="7"/>
  <c r="L313" i="7"/>
  <c r="K313" i="7"/>
  <c r="J313" i="7"/>
  <c r="L312" i="7"/>
  <c r="K312" i="7"/>
  <c r="J312" i="7"/>
  <c r="L311" i="7"/>
  <c r="K311" i="7"/>
  <c r="J311" i="7"/>
  <c r="L310" i="7"/>
  <c r="K310" i="7"/>
  <c r="J310" i="7"/>
  <c r="L309" i="7"/>
  <c r="K309" i="7"/>
  <c r="J309" i="7"/>
  <c r="L308" i="7"/>
  <c r="K308" i="7"/>
  <c r="J308" i="7"/>
  <c r="L307" i="7"/>
  <c r="K307" i="7"/>
  <c r="J307" i="7"/>
  <c r="L306" i="7"/>
  <c r="K306" i="7"/>
  <c r="J306" i="7"/>
  <c r="L305" i="7"/>
  <c r="K305" i="7"/>
  <c r="J305" i="7"/>
  <c r="L304" i="7"/>
  <c r="K304" i="7"/>
  <c r="J304" i="7"/>
  <c r="L303" i="7"/>
  <c r="K303" i="7"/>
  <c r="J303" i="7"/>
  <c r="L302" i="7"/>
  <c r="K302" i="7"/>
  <c r="J302" i="7"/>
  <c r="L301" i="7"/>
  <c r="K301" i="7"/>
  <c r="J301" i="7"/>
  <c r="L300" i="7"/>
  <c r="K300" i="7"/>
  <c r="J300" i="7"/>
  <c r="L299" i="7"/>
  <c r="K299" i="7"/>
  <c r="J299" i="7"/>
  <c r="L298" i="7"/>
  <c r="K298" i="7"/>
  <c r="J298" i="7"/>
  <c r="L297" i="7"/>
  <c r="K297" i="7"/>
  <c r="J297" i="7"/>
  <c r="L296" i="7"/>
  <c r="K296" i="7"/>
  <c r="J296" i="7"/>
  <c r="L295" i="7"/>
  <c r="K295" i="7"/>
  <c r="J295" i="7"/>
  <c r="L294" i="7"/>
  <c r="K294" i="7"/>
  <c r="J294" i="7"/>
  <c r="L293" i="7"/>
  <c r="K293" i="7"/>
  <c r="J293" i="7"/>
  <c r="L292" i="7"/>
  <c r="K292" i="7"/>
  <c r="J292" i="7"/>
  <c r="L291" i="7"/>
  <c r="K291" i="7"/>
  <c r="J291" i="7"/>
  <c r="L290" i="7"/>
  <c r="K290" i="7"/>
  <c r="J290" i="7"/>
  <c r="L289" i="7"/>
  <c r="K289" i="7"/>
  <c r="J289" i="7"/>
  <c r="L288" i="7"/>
  <c r="K288" i="7"/>
  <c r="J288" i="7"/>
  <c r="L287" i="7"/>
  <c r="K287" i="7"/>
  <c r="J287" i="7"/>
  <c r="L286" i="7"/>
  <c r="K286" i="7"/>
  <c r="J286" i="7"/>
  <c r="L285" i="7"/>
  <c r="K285" i="7"/>
  <c r="J285" i="7"/>
  <c r="L284" i="7"/>
  <c r="K284" i="7"/>
  <c r="J284" i="7"/>
  <c r="L283" i="7"/>
  <c r="K283" i="7"/>
  <c r="J283" i="7"/>
  <c r="L282" i="7"/>
  <c r="K282" i="7"/>
  <c r="J282" i="7"/>
  <c r="L281" i="7"/>
  <c r="K281" i="7"/>
  <c r="J281" i="7"/>
  <c r="L280" i="7"/>
  <c r="K280" i="7"/>
  <c r="J280" i="7"/>
  <c r="L279" i="7"/>
  <c r="K279" i="7"/>
  <c r="J279" i="7"/>
  <c r="L278" i="7"/>
  <c r="K278" i="7"/>
  <c r="J278" i="7"/>
  <c r="L277" i="7"/>
  <c r="K277" i="7"/>
  <c r="J277" i="7"/>
  <c r="L276" i="7"/>
  <c r="K276" i="7"/>
  <c r="J276" i="7"/>
  <c r="L275" i="7"/>
  <c r="K275" i="7"/>
  <c r="J275" i="7"/>
  <c r="L274" i="7"/>
  <c r="K274" i="7"/>
  <c r="J274" i="7"/>
  <c r="L273" i="7"/>
  <c r="K273" i="7"/>
  <c r="J273" i="7"/>
  <c r="L272" i="7"/>
  <c r="K272" i="7"/>
  <c r="J272" i="7"/>
  <c r="L271" i="7"/>
  <c r="K271" i="7"/>
  <c r="J271" i="7"/>
  <c r="L270" i="7"/>
  <c r="K270" i="7"/>
  <c r="J270" i="7"/>
  <c r="L269" i="7"/>
  <c r="K269" i="7"/>
  <c r="J269" i="7"/>
  <c r="L268" i="7"/>
  <c r="K268" i="7"/>
  <c r="J268" i="7"/>
  <c r="L267" i="7"/>
  <c r="K267" i="7"/>
  <c r="J267" i="7"/>
  <c r="L266" i="7"/>
  <c r="K266" i="7"/>
  <c r="J266" i="7"/>
  <c r="L265" i="7"/>
  <c r="K265" i="7"/>
  <c r="J265" i="7"/>
  <c r="L264" i="7"/>
  <c r="K264" i="7"/>
  <c r="J264" i="7"/>
  <c r="L263" i="7"/>
  <c r="K263" i="7"/>
  <c r="J263" i="7"/>
  <c r="L262" i="7"/>
  <c r="K262" i="7"/>
  <c r="J262" i="7"/>
  <c r="L261" i="7"/>
  <c r="K261" i="7"/>
  <c r="J261" i="7"/>
  <c r="L260" i="7"/>
  <c r="K260" i="7"/>
  <c r="J260" i="7"/>
  <c r="L259" i="7"/>
  <c r="K259" i="7"/>
  <c r="J259" i="7"/>
  <c r="L258" i="7"/>
  <c r="K258" i="7"/>
  <c r="J258" i="7"/>
  <c r="L257" i="7"/>
  <c r="K257" i="7"/>
  <c r="J257" i="7"/>
  <c r="L256" i="7"/>
  <c r="K256" i="7"/>
  <c r="J256" i="7"/>
  <c r="L255" i="7"/>
  <c r="K255" i="7"/>
  <c r="J255" i="7"/>
  <c r="L254" i="7"/>
  <c r="K254" i="7"/>
  <c r="J254" i="7"/>
  <c r="L242" i="7"/>
  <c r="J242" i="7"/>
  <c r="L241" i="7"/>
  <c r="J241" i="7"/>
  <c r="L240" i="7"/>
  <c r="J240" i="7"/>
  <c r="L239" i="7"/>
  <c r="J239" i="7"/>
  <c r="L238" i="7"/>
  <c r="J238" i="7"/>
  <c r="L237" i="7"/>
  <c r="J237" i="7"/>
  <c r="L236" i="7"/>
  <c r="J236" i="7"/>
  <c r="L235" i="7"/>
  <c r="J235" i="7"/>
  <c r="L234" i="7"/>
  <c r="J234" i="7"/>
  <c r="L233" i="7"/>
  <c r="J233" i="7"/>
  <c r="L232" i="7"/>
  <c r="J232" i="7"/>
  <c r="L231" i="7"/>
  <c r="J231" i="7"/>
  <c r="L230" i="7"/>
  <c r="J230" i="7"/>
  <c r="L229" i="7"/>
  <c r="J229" i="7"/>
  <c r="L228" i="7"/>
  <c r="J228" i="7"/>
  <c r="L227" i="7"/>
  <c r="J227" i="7"/>
  <c r="L226" i="7"/>
  <c r="J226" i="7"/>
  <c r="L225" i="7"/>
  <c r="J225" i="7"/>
  <c r="L224" i="7"/>
  <c r="J224" i="7"/>
  <c r="L223" i="7"/>
  <c r="J223" i="7"/>
  <c r="L222" i="7"/>
  <c r="J222" i="7"/>
  <c r="L221" i="7"/>
  <c r="J221" i="7"/>
  <c r="L220" i="7"/>
  <c r="J220" i="7"/>
  <c r="L219" i="7"/>
  <c r="J219" i="7"/>
  <c r="L218" i="7"/>
  <c r="J218" i="7"/>
  <c r="L217" i="7"/>
  <c r="J217" i="7"/>
  <c r="L216" i="7"/>
  <c r="J216" i="7"/>
  <c r="L215" i="7"/>
  <c r="J215" i="7"/>
  <c r="L214" i="7"/>
  <c r="J214" i="7"/>
  <c r="L213" i="7"/>
  <c r="J213" i="7"/>
  <c r="L212" i="7"/>
  <c r="J212" i="7"/>
  <c r="L211" i="7"/>
  <c r="J211" i="7"/>
  <c r="L210" i="7"/>
  <c r="J210" i="7"/>
  <c r="L209" i="7"/>
  <c r="J209" i="7"/>
  <c r="L208" i="7"/>
  <c r="J208" i="7"/>
  <c r="L207" i="7"/>
  <c r="J207" i="7"/>
  <c r="L206" i="7"/>
  <c r="J206" i="7"/>
  <c r="L205" i="7"/>
  <c r="J205" i="7"/>
  <c r="L204" i="7"/>
  <c r="J204" i="7"/>
  <c r="L203" i="7"/>
  <c r="J203" i="7"/>
  <c r="L202" i="7"/>
  <c r="J202" i="7"/>
  <c r="L201" i="7"/>
  <c r="J201" i="7"/>
  <c r="L200" i="7"/>
  <c r="J200" i="7"/>
  <c r="L199" i="7"/>
  <c r="J199" i="7"/>
  <c r="L198" i="7"/>
  <c r="J198" i="7"/>
  <c r="L196" i="7"/>
  <c r="K196" i="7"/>
  <c r="J196" i="7"/>
  <c r="L195" i="7"/>
  <c r="K195" i="7"/>
  <c r="J195" i="7"/>
  <c r="L194" i="7"/>
  <c r="K194" i="7"/>
  <c r="J194" i="7"/>
  <c r="L193" i="7"/>
  <c r="K193" i="7"/>
  <c r="J193" i="7"/>
  <c r="L192" i="7"/>
  <c r="K192" i="7"/>
  <c r="J192" i="7"/>
  <c r="L191" i="7"/>
  <c r="K191" i="7"/>
  <c r="J191" i="7"/>
  <c r="L190" i="7"/>
  <c r="K190" i="7"/>
  <c r="J190" i="7"/>
  <c r="L189" i="7"/>
  <c r="K189" i="7"/>
  <c r="J189" i="7"/>
  <c r="L188" i="7"/>
  <c r="K188" i="7"/>
  <c r="J188" i="7"/>
  <c r="L187" i="7"/>
  <c r="K187" i="7"/>
  <c r="J187" i="7"/>
  <c r="L186" i="7"/>
  <c r="K186" i="7"/>
  <c r="J186" i="7"/>
  <c r="L185" i="7"/>
  <c r="K185" i="7"/>
  <c r="J185" i="7"/>
  <c r="L184" i="7"/>
  <c r="K184" i="7"/>
  <c r="J184" i="7"/>
  <c r="L183" i="7"/>
  <c r="K183" i="7"/>
  <c r="J183" i="7"/>
  <c r="L182" i="7"/>
  <c r="K182" i="7"/>
  <c r="J182" i="7"/>
  <c r="L181" i="7"/>
  <c r="K181" i="7"/>
  <c r="J181" i="7"/>
  <c r="L180" i="7"/>
  <c r="K180" i="7"/>
  <c r="J180" i="7"/>
  <c r="L179" i="7"/>
  <c r="K179" i="7"/>
  <c r="J179" i="7"/>
  <c r="L178" i="7"/>
  <c r="K178" i="7"/>
  <c r="J178" i="7"/>
  <c r="L177" i="7"/>
  <c r="K177" i="7"/>
  <c r="J177" i="7"/>
  <c r="L176" i="7"/>
  <c r="K176" i="7"/>
  <c r="J176" i="7"/>
  <c r="L175" i="7"/>
  <c r="K175" i="7"/>
  <c r="J175" i="7"/>
  <c r="L174" i="7"/>
  <c r="K174" i="7"/>
  <c r="J174" i="7"/>
  <c r="L173" i="7"/>
  <c r="K173" i="7"/>
  <c r="J173" i="7"/>
  <c r="L172" i="7"/>
  <c r="K172" i="7"/>
  <c r="J172" i="7"/>
  <c r="L171" i="7"/>
  <c r="K171" i="7"/>
  <c r="J171" i="7"/>
  <c r="L170" i="7"/>
  <c r="K170" i="7"/>
  <c r="J170" i="7"/>
  <c r="L169" i="7"/>
  <c r="K169" i="7"/>
  <c r="J169" i="7"/>
  <c r="L168" i="7"/>
  <c r="K168" i="7"/>
  <c r="J168" i="7"/>
  <c r="L167" i="7"/>
  <c r="K167" i="7"/>
  <c r="J167" i="7"/>
  <c r="L166" i="7"/>
  <c r="K166" i="7"/>
  <c r="J166" i="7"/>
  <c r="L165" i="7"/>
  <c r="K165" i="7"/>
  <c r="J165" i="7"/>
  <c r="L164" i="7"/>
  <c r="K164" i="7"/>
  <c r="J164" i="7"/>
  <c r="L163" i="7"/>
  <c r="K163" i="7"/>
  <c r="J163" i="7"/>
  <c r="L162" i="7"/>
  <c r="K162" i="7"/>
  <c r="J162" i="7"/>
  <c r="L161" i="7"/>
  <c r="K161" i="7"/>
  <c r="J161" i="7"/>
  <c r="L160" i="7"/>
  <c r="K160" i="7"/>
  <c r="J160" i="7"/>
  <c r="L159" i="7"/>
  <c r="K159" i="7"/>
  <c r="J159" i="7"/>
  <c r="L158" i="7"/>
  <c r="K158" i="7"/>
  <c r="J158" i="7"/>
  <c r="L157" i="7"/>
  <c r="K157" i="7"/>
  <c r="J157" i="7"/>
  <c r="L156" i="7"/>
  <c r="K156" i="7"/>
  <c r="J156" i="7"/>
  <c r="L155" i="7"/>
  <c r="K155" i="7"/>
  <c r="J155" i="7"/>
  <c r="L154" i="7"/>
  <c r="K154" i="7"/>
  <c r="J154" i="7"/>
  <c r="L153" i="7"/>
  <c r="K153" i="7"/>
  <c r="J153" i="7"/>
  <c r="L152" i="7"/>
  <c r="K152" i="7"/>
  <c r="J152" i="7"/>
  <c r="L151" i="7"/>
  <c r="K151" i="7"/>
  <c r="J151" i="7"/>
  <c r="L150" i="7"/>
  <c r="K150" i="7"/>
  <c r="J150" i="7"/>
  <c r="L149" i="7"/>
  <c r="K149" i="7"/>
  <c r="J149" i="7"/>
  <c r="L148" i="7"/>
  <c r="K148" i="7"/>
  <c r="J148" i="7"/>
  <c r="L147" i="7"/>
  <c r="K147" i="7"/>
  <c r="J147" i="7"/>
  <c r="L146" i="7"/>
  <c r="K146" i="7"/>
  <c r="J146" i="7"/>
  <c r="L145" i="7"/>
  <c r="K145" i="7"/>
  <c r="J145" i="7"/>
  <c r="L144" i="7"/>
  <c r="K144" i="7"/>
  <c r="J144" i="7"/>
  <c r="L143" i="7"/>
  <c r="K143" i="7"/>
  <c r="J143" i="7"/>
  <c r="L142" i="7"/>
  <c r="K142" i="7"/>
  <c r="J142" i="7"/>
  <c r="L141" i="7"/>
  <c r="K141" i="7"/>
  <c r="J141" i="7"/>
  <c r="L140" i="7"/>
  <c r="K140" i="7"/>
  <c r="J140" i="7"/>
  <c r="L139" i="7"/>
  <c r="K139" i="7"/>
  <c r="J139" i="7"/>
  <c r="L138" i="7"/>
  <c r="K138" i="7"/>
  <c r="J138" i="7"/>
  <c r="L137" i="7"/>
  <c r="K137" i="7"/>
  <c r="J137" i="7"/>
  <c r="L136" i="7"/>
  <c r="K136" i="7"/>
  <c r="J136" i="7"/>
  <c r="L135" i="7"/>
  <c r="K135" i="7"/>
  <c r="J135" i="7"/>
  <c r="L134" i="7"/>
  <c r="K134" i="7"/>
  <c r="J134" i="7"/>
  <c r="L133" i="7"/>
  <c r="K133" i="7"/>
  <c r="J133" i="7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3" i="7"/>
  <c r="A7" i="8"/>
  <c r="H7" i="8" s="1"/>
  <c r="A8" i="8"/>
  <c r="C133" i="23"/>
  <c r="C134" i="23" s="1"/>
  <c r="C135" i="23" s="1"/>
  <c r="C136" i="23" s="1"/>
  <c r="C137" i="23" s="1"/>
  <c r="C138" i="23" s="1"/>
  <c r="C139" i="23" s="1"/>
  <c r="C140" i="23" s="1"/>
  <c r="C141" i="23" s="1"/>
  <c r="C142" i="23" s="1"/>
  <c r="C143" i="23" s="1"/>
  <c r="C144" i="23" s="1"/>
  <c r="C145" i="23" s="1"/>
  <c r="C146" i="23" s="1"/>
  <c r="C147" i="23" s="1"/>
  <c r="C148" i="23" s="1"/>
  <c r="C149" i="23" s="1"/>
  <c r="C150" i="23" s="1"/>
  <c r="C151" i="23" s="1"/>
  <c r="C152" i="23" s="1"/>
  <c r="C153" i="23" s="1"/>
  <c r="C154" i="23" s="1"/>
  <c r="C155" i="23" s="1"/>
  <c r="C156" i="23" s="1"/>
  <c r="C157" i="23" s="1"/>
  <c r="C158" i="23" s="1"/>
  <c r="C159" i="23" s="1"/>
  <c r="C160" i="23" s="1"/>
  <c r="C161" i="23" s="1"/>
  <c r="C162" i="23" s="1"/>
  <c r="C163" i="23" s="1"/>
  <c r="C164" i="23" s="1"/>
  <c r="C165" i="23" s="1"/>
  <c r="C166" i="23" s="1"/>
  <c r="C167" i="23" s="1"/>
  <c r="C168" i="23" s="1"/>
  <c r="C169" i="23" s="1"/>
  <c r="C170" i="23" s="1"/>
  <c r="C171" i="23" s="1"/>
  <c r="C172" i="23" s="1"/>
  <c r="C173" i="23" s="1"/>
  <c r="C174" i="23" s="1"/>
  <c r="C175" i="23" s="1"/>
  <c r="C176" i="23" s="1"/>
  <c r="C177" i="23" s="1"/>
  <c r="C178" i="23" s="1"/>
  <c r="C179" i="23" s="1"/>
  <c r="C180" i="23" s="1"/>
  <c r="C181" i="23" s="1"/>
  <c r="C182" i="23" s="1"/>
  <c r="C183" i="23" s="1"/>
  <c r="C184" i="23" s="1"/>
  <c r="C185" i="23" s="1"/>
  <c r="C186" i="23" s="1"/>
  <c r="C187" i="23" s="1"/>
  <c r="C188" i="23" s="1"/>
  <c r="C189" i="23" s="1"/>
  <c r="C190" i="23" s="1"/>
  <c r="C191" i="23" s="1"/>
  <c r="C192" i="23" s="1"/>
  <c r="C193" i="23" s="1"/>
  <c r="C194" i="23" s="1"/>
  <c r="C195" i="23" s="1"/>
  <c r="C196" i="23" s="1"/>
  <c r="C197" i="23" s="1"/>
  <c r="C198" i="23" s="1"/>
  <c r="C199" i="23" s="1"/>
  <c r="C200" i="23" s="1"/>
  <c r="C201" i="23" s="1"/>
  <c r="C202" i="23" s="1"/>
  <c r="C203" i="23" s="1"/>
  <c r="C204" i="23" s="1"/>
  <c r="C205" i="23" s="1"/>
  <c r="C206" i="23" s="1"/>
  <c r="C207" i="23" s="1"/>
  <c r="C208" i="23" s="1"/>
  <c r="C209" i="23" s="1"/>
  <c r="C210" i="23" s="1"/>
  <c r="C211" i="23" s="1"/>
  <c r="C212" i="23" s="1"/>
  <c r="C213" i="23" s="1"/>
  <c r="C214" i="23" s="1"/>
  <c r="C215" i="23" s="1"/>
  <c r="C216" i="23" s="1"/>
  <c r="C217" i="23" s="1"/>
  <c r="C218" i="23" s="1"/>
  <c r="C219" i="23" s="1"/>
  <c r="C220" i="23" s="1"/>
  <c r="C221" i="23" s="1"/>
  <c r="C222" i="23" s="1"/>
  <c r="C223" i="23" s="1"/>
  <c r="C224" i="23" s="1"/>
  <c r="C225" i="23" s="1"/>
  <c r="C226" i="23" s="1"/>
  <c r="C227" i="23" s="1"/>
  <c r="C228" i="23" s="1"/>
  <c r="C229" i="23" s="1"/>
  <c r="C230" i="23" s="1"/>
  <c r="C231" i="23" s="1"/>
  <c r="C232" i="23" s="1"/>
  <c r="C233" i="23" s="1"/>
  <c r="C234" i="23" s="1"/>
  <c r="C235" i="23" s="1"/>
  <c r="C236" i="23" s="1"/>
  <c r="C237" i="23" s="1"/>
  <c r="C238" i="23" s="1"/>
  <c r="C239" i="23" s="1"/>
  <c r="C240" i="23" s="1"/>
  <c r="C241" i="23" s="1"/>
  <c r="C242" i="23" s="1"/>
  <c r="C243" i="23" s="1"/>
  <c r="C244" i="23" s="1"/>
  <c r="C245" i="23" s="1"/>
  <c r="C246" i="23" s="1"/>
  <c r="C247" i="23" s="1"/>
  <c r="C248" i="23" s="1"/>
  <c r="C249" i="23" s="1"/>
  <c r="C250" i="23" s="1"/>
  <c r="C251" i="23" s="1"/>
  <c r="C252" i="23" s="1"/>
  <c r="B133" i="23"/>
  <c r="B134" i="23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209" i="23" s="1"/>
  <c r="B210" i="23" s="1"/>
  <c r="B211" i="23" s="1"/>
  <c r="B212" i="23" s="1"/>
  <c r="B213" i="23" s="1"/>
  <c r="B214" i="23" s="1"/>
  <c r="B215" i="23" s="1"/>
  <c r="B216" i="23" s="1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7" i="23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C7" i="23"/>
  <c r="C8" i="23" s="1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79" i="23" s="1"/>
  <c r="C80" i="23" s="1"/>
  <c r="C81" i="23" s="1"/>
  <c r="C82" i="23" s="1"/>
  <c r="C83" i="23" s="1"/>
  <c r="C84" i="23" s="1"/>
  <c r="C85" i="23" s="1"/>
  <c r="C86" i="23" s="1"/>
  <c r="C87" i="23" s="1"/>
  <c r="C88" i="23" s="1"/>
  <c r="C89" i="23" s="1"/>
  <c r="C90" i="23" s="1"/>
  <c r="C91" i="23" s="1"/>
  <c r="C92" i="23" s="1"/>
  <c r="C93" i="23" s="1"/>
  <c r="C94" i="23" s="1"/>
  <c r="C95" i="23" s="1"/>
  <c r="C96" i="23" s="1"/>
  <c r="C97" i="23" s="1"/>
  <c r="C98" i="23" s="1"/>
  <c r="C99" i="23" s="1"/>
  <c r="C100" i="23" s="1"/>
  <c r="C101" i="23" s="1"/>
  <c r="C102" i="23" s="1"/>
  <c r="C103" i="23" s="1"/>
  <c r="C104" i="23" s="1"/>
  <c r="C105" i="23" s="1"/>
  <c r="C106" i="23" s="1"/>
  <c r="C107" i="23" s="1"/>
  <c r="C108" i="23" s="1"/>
  <c r="C109" i="23" s="1"/>
  <c r="C110" i="23" s="1"/>
  <c r="C111" i="23" s="1"/>
  <c r="C112" i="23" s="1"/>
  <c r="C113" i="23" s="1"/>
  <c r="C114" i="23" s="1"/>
  <c r="C115" i="23"/>
  <c r="C116" i="23" s="1"/>
  <c r="C117" i="23" s="1"/>
  <c r="C118" i="23" s="1"/>
  <c r="C119" i="23" s="1"/>
  <c r="C120" i="23" s="1"/>
  <c r="C121" i="23" s="1"/>
  <c r="C122" i="23" s="1"/>
  <c r="C123" i="23" s="1"/>
  <c r="C124" i="23" s="1"/>
  <c r="C125" i="23" s="1"/>
  <c r="C126" i="23" s="1"/>
  <c r="M7" i="8"/>
  <c r="B7" i="8"/>
  <c r="B6" i="8"/>
  <c r="I8" i="8"/>
  <c r="E8" i="8"/>
  <c r="K7" i="8"/>
  <c r="J7" i="8"/>
  <c r="I7" i="8"/>
  <c r="G7" i="8"/>
  <c r="F7" i="8"/>
  <c r="E7" i="8"/>
  <c r="C7" i="8"/>
  <c r="M6" i="8"/>
  <c r="L6" i="8"/>
  <c r="K6" i="8"/>
  <c r="J6" i="8"/>
  <c r="I6" i="8"/>
  <c r="H6" i="8"/>
  <c r="G6" i="8"/>
  <c r="F6" i="8"/>
  <c r="E6" i="8"/>
  <c r="D6" i="8"/>
  <c r="C6" i="8"/>
  <c r="A9" i="8" l="1"/>
  <c r="F8" i="8"/>
  <c r="K8" i="8"/>
  <c r="C8" i="8"/>
  <c r="B8" i="8"/>
  <c r="J8" i="8"/>
  <c r="G8" i="8"/>
  <c r="H8" i="8"/>
  <c r="L8" i="8"/>
  <c r="M8" i="8"/>
  <c r="D8" i="8"/>
  <c r="D7" i="8"/>
  <c r="L7" i="8"/>
  <c r="C10" i="7"/>
  <c r="B11" i="7"/>
  <c r="C13" i="7"/>
  <c r="B16" i="7"/>
  <c r="B19" i="7"/>
  <c r="C21" i="7"/>
  <c r="B24" i="7"/>
  <c r="B27" i="7"/>
  <c r="C29" i="7"/>
  <c r="B32" i="7"/>
  <c r="B35" i="7"/>
  <c r="C37" i="7"/>
  <c r="B40" i="7"/>
  <c r="B43" i="7"/>
  <c r="C45" i="7"/>
  <c r="B48" i="7"/>
  <c r="B51" i="7"/>
  <c r="C53" i="7"/>
  <c r="B56" i="7"/>
  <c r="B59" i="7"/>
  <c r="C61" i="7"/>
  <c r="B64" i="7"/>
  <c r="B67" i="7"/>
  <c r="C69" i="7"/>
  <c r="B72" i="7"/>
  <c r="B75" i="7"/>
  <c r="C77" i="7"/>
  <c r="B80" i="7"/>
  <c r="B83" i="7"/>
  <c r="C85" i="7"/>
  <c r="B88" i="7"/>
  <c r="B91" i="7"/>
  <c r="C93" i="7"/>
  <c r="B96" i="7"/>
  <c r="B99" i="7"/>
  <c r="C101" i="7"/>
  <c r="B104" i="7"/>
  <c r="B107" i="7"/>
  <c r="C109" i="7"/>
  <c r="B112" i="7"/>
  <c r="B10" i="7"/>
  <c r="B13" i="7"/>
  <c r="C15" i="7"/>
  <c r="B18" i="7"/>
  <c r="B21" i="7"/>
  <c r="C23" i="7"/>
  <c r="B26" i="7"/>
  <c r="B29" i="7"/>
  <c r="C31" i="7"/>
  <c r="B34" i="7"/>
  <c r="B37" i="7"/>
  <c r="C39" i="7"/>
  <c r="B42" i="7"/>
  <c r="B45" i="7"/>
  <c r="C47" i="7"/>
  <c r="B50" i="7"/>
  <c r="B53" i="7"/>
  <c r="C55" i="7"/>
  <c r="B58" i="7"/>
  <c r="B61" i="7"/>
  <c r="C63" i="7"/>
  <c r="B66" i="7"/>
  <c r="B69" i="7"/>
  <c r="C71" i="7"/>
  <c r="B74" i="7"/>
  <c r="B77" i="7"/>
  <c r="C79" i="7"/>
  <c r="B82" i="7"/>
  <c r="B85" i="7"/>
  <c r="C87" i="7"/>
  <c r="B90" i="7"/>
  <c r="B93" i="7"/>
  <c r="C95" i="7"/>
  <c r="B98" i="7"/>
  <c r="B101" i="7"/>
  <c r="C103" i="7"/>
  <c r="B106" i="7"/>
  <c r="B109" i="7"/>
  <c r="C111" i="7"/>
  <c r="B114" i="7"/>
  <c r="B117" i="7"/>
  <c r="C119" i="7"/>
  <c r="F10" i="7"/>
  <c r="E11" i="7"/>
  <c r="D12" i="7"/>
  <c r="H12" i="7"/>
  <c r="G13" i="7"/>
  <c r="F14" i="7"/>
  <c r="E15" i="7"/>
  <c r="D16" i="7"/>
  <c r="H16" i="7"/>
  <c r="G17" i="7"/>
  <c r="F18" i="7"/>
  <c r="E19" i="7"/>
  <c r="D20" i="7"/>
  <c r="H20" i="7"/>
  <c r="G21" i="7"/>
  <c r="F22" i="7"/>
  <c r="E23" i="7"/>
  <c r="D24" i="7"/>
  <c r="H24" i="7"/>
  <c r="G25" i="7"/>
  <c r="F26" i="7"/>
  <c r="E27" i="7"/>
  <c r="D28" i="7"/>
  <c r="H28" i="7"/>
  <c r="G29" i="7"/>
  <c r="F30" i="7"/>
  <c r="E31" i="7"/>
  <c r="D32" i="7"/>
  <c r="H32" i="7"/>
  <c r="G33" i="7"/>
  <c r="F34" i="7"/>
  <c r="E35" i="7"/>
  <c r="D36" i="7"/>
  <c r="H36" i="7"/>
  <c r="G37" i="7"/>
  <c r="F38" i="7"/>
  <c r="E39" i="7"/>
  <c r="D40" i="7"/>
  <c r="H40" i="7"/>
  <c r="G41" i="7"/>
  <c r="F42" i="7"/>
  <c r="E43" i="7"/>
  <c r="D44" i="7"/>
  <c r="B12" i="7"/>
  <c r="C17" i="7"/>
  <c r="B23" i="7"/>
  <c r="B28" i="7"/>
  <c r="C33" i="7"/>
  <c r="B39" i="7"/>
  <c r="B44" i="7"/>
  <c r="C49" i="7"/>
  <c r="B55" i="7"/>
  <c r="B60" i="7"/>
  <c r="C65" i="7"/>
  <c r="B71" i="7"/>
  <c r="B76" i="7"/>
  <c r="C81" i="7"/>
  <c r="B87" i="7"/>
  <c r="B92" i="7"/>
  <c r="C97" i="7"/>
  <c r="B103" i="7"/>
  <c r="B108" i="7"/>
  <c r="C113" i="7"/>
  <c r="C117" i="7"/>
  <c r="D10" i="7"/>
  <c r="D11" i="7"/>
  <c r="E12" i="7"/>
  <c r="E13" i="7"/>
  <c r="E14" i="7"/>
  <c r="F15" i="7"/>
  <c r="F16" i="7"/>
  <c r="F17" i="7"/>
  <c r="G18" i="7"/>
  <c r="G19" i="7"/>
  <c r="G20" i="7"/>
  <c r="H21" i="7"/>
  <c r="H22" i="7"/>
  <c r="H23" i="7"/>
  <c r="D25" i="7"/>
  <c r="D26" i="7"/>
  <c r="D27" i="7"/>
  <c r="E28" i="7"/>
  <c r="E29" i="7"/>
  <c r="E30" i="7"/>
  <c r="F31" i="7"/>
  <c r="F32" i="7"/>
  <c r="F33" i="7"/>
  <c r="C11" i="7"/>
  <c r="B17" i="7"/>
  <c r="B22" i="7"/>
  <c r="C27" i="7"/>
  <c r="B33" i="7"/>
  <c r="B38" i="7"/>
  <c r="C43" i="7"/>
  <c r="B49" i="7"/>
  <c r="B54" i="7"/>
  <c r="C59" i="7"/>
  <c r="B65" i="7"/>
  <c r="B70" i="7"/>
  <c r="C75" i="7"/>
  <c r="B81" i="7"/>
  <c r="B86" i="7"/>
  <c r="C91" i="7"/>
  <c r="B97" i="7"/>
  <c r="B102" i="7"/>
  <c r="C107" i="7"/>
  <c r="B113" i="7"/>
  <c r="B116" i="7"/>
  <c r="B120" i="7"/>
  <c r="H10" i="7"/>
  <c r="H11" i="7"/>
  <c r="D13" i="7"/>
  <c r="D14" i="7"/>
  <c r="D15" i="7"/>
  <c r="E16" i="7"/>
  <c r="E17" i="7"/>
  <c r="E18" i="7"/>
  <c r="F19" i="7"/>
  <c r="F20" i="7"/>
  <c r="F21" i="7"/>
  <c r="G22" i="7"/>
  <c r="G23" i="7"/>
  <c r="G24" i="7"/>
  <c r="H25" i="7"/>
  <c r="H26" i="7"/>
  <c r="H27" i="7"/>
  <c r="D29" i="7"/>
  <c r="D30" i="7"/>
  <c r="D31" i="7"/>
  <c r="E32" i="7"/>
  <c r="E33" i="7"/>
  <c r="E34" i="7"/>
  <c r="F35" i="7"/>
  <c r="F36" i="7"/>
  <c r="F37" i="7"/>
  <c r="G38" i="7"/>
  <c r="G39" i="7"/>
  <c r="G40" i="7"/>
  <c r="H41" i="7"/>
  <c r="H42" i="7"/>
  <c r="H43" i="7"/>
  <c r="H44" i="7"/>
  <c r="G45" i="7"/>
  <c r="F46" i="7"/>
  <c r="E47" i="7"/>
  <c r="D48" i="7"/>
  <c r="H48" i="7"/>
  <c r="G49" i="7"/>
  <c r="F50" i="7"/>
  <c r="E51" i="7"/>
  <c r="D52" i="7"/>
  <c r="H52" i="7"/>
  <c r="G53" i="7"/>
  <c r="F54" i="7"/>
  <c r="E55" i="7"/>
  <c r="D56" i="7"/>
  <c r="H56" i="7"/>
  <c r="G57" i="7"/>
  <c r="F58" i="7"/>
  <c r="E59" i="7"/>
  <c r="D60" i="7"/>
  <c r="H60" i="7"/>
  <c r="G61" i="7"/>
  <c r="F62" i="7"/>
  <c r="E63" i="7"/>
  <c r="D64" i="7"/>
  <c r="H64" i="7"/>
  <c r="G65" i="7"/>
  <c r="F66" i="7"/>
  <c r="E67" i="7"/>
  <c r="D68" i="7"/>
  <c r="H68" i="7"/>
  <c r="G69" i="7"/>
  <c r="F70" i="7"/>
  <c r="E71" i="7"/>
  <c r="D72" i="7"/>
  <c r="H72" i="7"/>
  <c r="G73" i="7"/>
  <c r="F74" i="7"/>
  <c r="E75" i="7"/>
  <c r="D76" i="7"/>
  <c r="H76" i="7"/>
  <c r="G77" i="7"/>
  <c r="F78" i="7"/>
  <c r="E79" i="7"/>
  <c r="D80" i="7"/>
  <c r="H80" i="7"/>
  <c r="G81" i="7"/>
  <c r="F82" i="7"/>
  <c r="E83" i="7"/>
  <c r="D84" i="7"/>
  <c r="H84" i="7"/>
  <c r="G85" i="7"/>
  <c r="F86" i="7"/>
  <c r="E87" i="7"/>
  <c r="D88" i="7"/>
  <c r="H88" i="7"/>
  <c r="G89" i="7"/>
  <c r="F90" i="7"/>
  <c r="E91" i="7"/>
  <c r="D92" i="7"/>
  <c r="H92" i="7"/>
  <c r="G93" i="7"/>
  <c r="F94" i="7"/>
  <c r="E95" i="7"/>
  <c r="D96" i="7"/>
  <c r="H96" i="7"/>
  <c r="G97" i="7"/>
  <c r="F98" i="7"/>
  <c r="E99" i="7"/>
  <c r="D100" i="7"/>
  <c r="H100" i="7"/>
  <c r="G101" i="7"/>
  <c r="F102" i="7"/>
  <c r="E103" i="7"/>
  <c r="D104" i="7"/>
  <c r="H104" i="7"/>
  <c r="G105" i="7"/>
  <c r="F106" i="7"/>
  <c r="E107" i="7"/>
  <c r="D108" i="7"/>
  <c r="H108" i="7"/>
  <c r="G109" i="7"/>
  <c r="F110" i="7"/>
  <c r="E111" i="7"/>
  <c r="D112" i="7"/>
  <c r="H112" i="7"/>
  <c r="G113" i="7"/>
  <c r="F114" i="7"/>
  <c r="E115" i="7"/>
  <c r="D116" i="7"/>
  <c r="H116" i="7"/>
  <c r="G117" i="7"/>
  <c r="F118" i="7"/>
  <c r="E119" i="7"/>
  <c r="D120" i="7"/>
  <c r="H120" i="7"/>
  <c r="I13" i="7"/>
  <c r="I17" i="7"/>
  <c r="I21" i="7"/>
  <c r="I25" i="7"/>
  <c r="I29" i="7"/>
  <c r="I33" i="7"/>
  <c r="I37" i="7"/>
  <c r="I41" i="7"/>
  <c r="I45" i="7"/>
  <c r="I49" i="7"/>
  <c r="I53" i="7"/>
  <c r="I57" i="7"/>
  <c r="I61" i="7"/>
  <c r="I65" i="7"/>
  <c r="I69" i="7"/>
  <c r="I73" i="7"/>
  <c r="I76" i="7"/>
  <c r="I78" i="7"/>
  <c r="I80" i="7"/>
  <c r="I82" i="7"/>
  <c r="B15" i="7"/>
  <c r="C25" i="7"/>
  <c r="B36" i="7"/>
  <c r="B47" i="7"/>
  <c r="C57" i="7"/>
  <c r="B68" i="7"/>
  <c r="B79" i="7"/>
  <c r="C89" i="7"/>
  <c r="B100" i="7"/>
  <c r="B111" i="7"/>
  <c r="B119" i="7"/>
  <c r="G11" i="7"/>
  <c r="H13" i="7"/>
  <c r="H15" i="7"/>
  <c r="D18" i="7"/>
  <c r="E22" i="7"/>
  <c r="F24" i="7"/>
  <c r="G26" i="7"/>
  <c r="G28" i="7"/>
  <c r="H30" i="7"/>
  <c r="D33" i="7"/>
  <c r="H34" i="7"/>
  <c r="E36" i="7"/>
  <c r="H37" i="7"/>
  <c r="D39" i="7"/>
  <c r="D42" i="7"/>
  <c r="H45" i="7"/>
  <c r="D51" i="7"/>
  <c r="F56" i="7"/>
  <c r="H62" i="7"/>
  <c r="E68" i="7"/>
  <c r="F73" i="7"/>
  <c r="H79" i="7"/>
  <c r="E85" i="7"/>
  <c r="G90" i="7"/>
  <c r="H94" i="7"/>
  <c r="D99" i="7"/>
  <c r="F103" i="7"/>
  <c r="G108" i="7"/>
  <c r="D113" i="7"/>
  <c r="E117" i="7"/>
  <c r="I12" i="7"/>
  <c r="I34" i="7"/>
  <c r="I44" i="7"/>
  <c r="I55" i="7"/>
  <c r="I66" i="7"/>
  <c r="K78" i="7"/>
  <c r="K85" i="7"/>
  <c r="K89" i="7"/>
  <c r="K95" i="7"/>
  <c r="K101" i="7"/>
  <c r="K105" i="7"/>
  <c r="K111" i="7"/>
  <c r="K117" i="7"/>
  <c r="C19" i="7"/>
  <c r="B41" i="7"/>
  <c r="B62" i="7"/>
  <c r="C83" i="7"/>
  <c r="B105" i="7"/>
  <c r="E10" i="7"/>
  <c r="G14" i="7"/>
  <c r="H18" i="7"/>
  <c r="D23" i="7"/>
  <c r="F27" i="7"/>
  <c r="G31" i="7"/>
  <c r="D35" i="7"/>
  <c r="D38" i="7"/>
  <c r="D41" i="7"/>
  <c r="G43" i="7"/>
  <c r="D46" i="7"/>
  <c r="E48" i="7"/>
  <c r="E50" i="7"/>
  <c r="F52" i="7"/>
  <c r="G54" i="7"/>
  <c r="G56" i="7"/>
  <c r="H58" i="7"/>
  <c r="D61" i="7"/>
  <c r="D63" i="7"/>
  <c r="E65" i="7"/>
  <c r="F67" i="7"/>
  <c r="F69" i="7"/>
  <c r="G71" i="7"/>
  <c r="H73" i="7"/>
  <c r="H75" i="7"/>
  <c r="D78" i="7"/>
  <c r="B14" i="7"/>
  <c r="B25" i="7"/>
  <c r="C35" i="7"/>
  <c r="B46" i="7"/>
  <c r="B57" i="7"/>
  <c r="C67" i="7"/>
  <c r="B78" i="7"/>
  <c r="B89" i="7"/>
  <c r="C99" i="7"/>
  <c r="B110" i="7"/>
  <c r="B118" i="7"/>
  <c r="F11" i="7"/>
  <c r="F13" i="7"/>
  <c r="G15" i="7"/>
  <c r="H17" i="7"/>
  <c r="H19" i="7"/>
  <c r="D22" i="7"/>
  <c r="E24" i="7"/>
  <c r="E26" i="7"/>
  <c r="F28" i="7"/>
  <c r="G30" i="7"/>
  <c r="G32" i="7"/>
  <c r="G34" i="7"/>
  <c r="H35" i="7"/>
  <c r="E37" i="7"/>
  <c r="H38" i="7"/>
  <c r="E40" i="7"/>
  <c r="F41" i="7"/>
  <c r="D43" i="7"/>
  <c r="F44" i="7"/>
  <c r="F45" i="7"/>
  <c r="G46" i="7"/>
  <c r="G47" i="7"/>
  <c r="G48" i="7"/>
  <c r="H49" i="7"/>
  <c r="H50" i="7"/>
  <c r="H51" i="7"/>
  <c r="D53" i="7"/>
  <c r="D54" i="7"/>
  <c r="D55" i="7"/>
  <c r="E56" i="7"/>
  <c r="E57" i="7"/>
  <c r="E58" i="7"/>
  <c r="F59" i="7"/>
  <c r="F60" i="7"/>
  <c r="F61" i="7"/>
  <c r="G62" i="7"/>
  <c r="G63" i="7"/>
  <c r="G64" i="7"/>
  <c r="H65" i="7"/>
  <c r="H66" i="7"/>
  <c r="H67" i="7"/>
  <c r="D69" i="7"/>
  <c r="D70" i="7"/>
  <c r="D71" i="7"/>
  <c r="E72" i="7"/>
  <c r="E73" i="7"/>
  <c r="E74" i="7"/>
  <c r="F75" i="7"/>
  <c r="F76" i="7"/>
  <c r="F77" i="7"/>
  <c r="G78" i="7"/>
  <c r="G79" i="7"/>
  <c r="G80" i="7"/>
  <c r="H81" i="7"/>
  <c r="H82" i="7"/>
  <c r="H83" i="7"/>
  <c r="D85" i="7"/>
  <c r="D86" i="7"/>
  <c r="D87" i="7"/>
  <c r="E88" i="7"/>
  <c r="E89" i="7"/>
  <c r="E90" i="7"/>
  <c r="F91" i="7"/>
  <c r="F92" i="7"/>
  <c r="F93" i="7"/>
  <c r="G94" i="7"/>
  <c r="G95" i="7"/>
  <c r="G96" i="7"/>
  <c r="H97" i="7"/>
  <c r="H98" i="7"/>
  <c r="H99" i="7"/>
  <c r="D101" i="7"/>
  <c r="D102" i="7"/>
  <c r="D103" i="7"/>
  <c r="E104" i="7"/>
  <c r="E105" i="7"/>
  <c r="E106" i="7"/>
  <c r="F107" i="7"/>
  <c r="F108" i="7"/>
  <c r="F109" i="7"/>
  <c r="G110" i="7"/>
  <c r="G111" i="7"/>
  <c r="G112" i="7"/>
  <c r="H113" i="7"/>
  <c r="H114" i="7"/>
  <c r="H115" i="7"/>
  <c r="D117" i="7"/>
  <c r="D118" i="7"/>
  <c r="D119" i="7"/>
  <c r="E120" i="7"/>
  <c r="I11" i="7"/>
  <c r="I16" i="7"/>
  <c r="I22" i="7"/>
  <c r="I27" i="7"/>
  <c r="I32" i="7"/>
  <c r="I38" i="7"/>
  <c r="I43" i="7"/>
  <c r="I48" i="7"/>
  <c r="I54" i="7"/>
  <c r="I59" i="7"/>
  <c r="I64" i="7"/>
  <c r="I70" i="7"/>
  <c r="I75" i="7"/>
  <c r="K77" i="7"/>
  <c r="K80" i="7"/>
  <c r="I83" i="7"/>
  <c r="I85" i="7"/>
  <c r="I87" i="7"/>
  <c r="I89" i="7"/>
  <c r="I91" i="7"/>
  <c r="I93" i="7"/>
  <c r="I95" i="7"/>
  <c r="I97" i="7"/>
  <c r="I99" i="7"/>
  <c r="I101" i="7"/>
  <c r="I103" i="7"/>
  <c r="I105" i="7"/>
  <c r="I107" i="7"/>
  <c r="I109" i="7"/>
  <c r="I111" i="7"/>
  <c r="I113" i="7"/>
  <c r="I115" i="7"/>
  <c r="I117" i="7"/>
  <c r="I119" i="7"/>
  <c r="E20" i="7"/>
  <c r="F40" i="7"/>
  <c r="F43" i="7"/>
  <c r="G44" i="7"/>
  <c r="H46" i="7"/>
  <c r="H47" i="7"/>
  <c r="D49" i="7"/>
  <c r="D50" i="7"/>
  <c r="E52" i="7"/>
  <c r="E53" i="7"/>
  <c r="E54" i="7"/>
  <c r="F55" i="7"/>
  <c r="F57" i="7"/>
  <c r="G58" i="7"/>
  <c r="G59" i="7"/>
  <c r="G60" i="7"/>
  <c r="H61" i="7"/>
  <c r="H63" i="7"/>
  <c r="D65" i="7"/>
  <c r="D66" i="7"/>
  <c r="D67" i="7"/>
  <c r="E69" i="7"/>
  <c r="E70" i="7"/>
  <c r="F71" i="7"/>
  <c r="F72" i="7"/>
  <c r="G74" i="7"/>
  <c r="G75" i="7"/>
  <c r="G76" i="7"/>
  <c r="H77" i="7"/>
  <c r="H78" i="7"/>
  <c r="D81" i="7"/>
  <c r="D82" i="7"/>
  <c r="D83" i="7"/>
  <c r="E84" i="7"/>
  <c r="E86" i="7"/>
  <c r="F87" i="7"/>
  <c r="F88" i="7"/>
  <c r="F89" i="7"/>
  <c r="G91" i="7"/>
  <c r="G92" i="7"/>
  <c r="H93" i="7"/>
  <c r="H95" i="7"/>
  <c r="D97" i="7"/>
  <c r="D98" i="7"/>
  <c r="E100" i="7"/>
  <c r="E101" i="7"/>
  <c r="E102" i="7"/>
  <c r="F104" i="7"/>
  <c r="F105" i="7"/>
  <c r="G106" i="7"/>
  <c r="G107" i="7"/>
  <c r="H109" i="7"/>
  <c r="H110" i="7"/>
  <c r="H111" i="7"/>
  <c r="D114" i="7"/>
  <c r="D115" i="7"/>
  <c r="E116" i="7"/>
  <c r="E118" i="7"/>
  <c r="F119" i="7"/>
  <c r="F120" i="7"/>
  <c r="I18" i="7"/>
  <c r="I23" i="7"/>
  <c r="I28" i="7"/>
  <c r="I39" i="7"/>
  <c r="I50" i="7"/>
  <c r="I60" i="7"/>
  <c r="I71" i="7"/>
  <c r="K75" i="7"/>
  <c r="I81" i="7"/>
  <c r="K83" i="7"/>
  <c r="K87" i="7"/>
  <c r="K91" i="7"/>
  <c r="K93" i="7"/>
  <c r="K97" i="7"/>
  <c r="K99" i="7"/>
  <c r="K103" i="7"/>
  <c r="K107" i="7"/>
  <c r="K109" i="7"/>
  <c r="K113" i="7"/>
  <c r="K115" i="7"/>
  <c r="K119" i="7"/>
  <c r="B30" i="7"/>
  <c r="C51" i="7"/>
  <c r="B73" i="7"/>
  <c r="B94" i="7"/>
  <c r="B115" i="7"/>
  <c r="F12" i="7"/>
  <c r="G16" i="7"/>
  <c r="D21" i="7"/>
  <c r="E25" i="7"/>
  <c r="F29" i="7"/>
  <c r="H33" i="7"/>
  <c r="G36" i="7"/>
  <c r="F39" i="7"/>
  <c r="E42" i="7"/>
  <c r="D45" i="7"/>
  <c r="D47" i="7"/>
  <c r="E49" i="7"/>
  <c r="F51" i="7"/>
  <c r="F53" i="7"/>
  <c r="G55" i="7"/>
  <c r="H57" i="7"/>
  <c r="H59" i="7"/>
  <c r="D62" i="7"/>
  <c r="E64" i="7"/>
  <c r="E66" i="7"/>
  <c r="F68" i="7"/>
  <c r="G70" i="7"/>
  <c r="G72" i="7"/>
  <c r="H74" i="7"/>
  <c r="D77" i="7"/>
  <c r="D79" i="7"/>
  <c r="D90" i="7"/>
  <c r="I100" i="7"/>
  <c r="I112" i="7"/>
  <c r="I120" i="7"/>
  <c r="B52" i="7"/>
  <c r="B95" i="7"/>
  <c r="G12" i="7"/>
  <c r="E21" i="7"/>
  <c r="H29" i="7"/>
  <c r="D37" i="7"/>
  <c r="G42" i="7"/>
  <c r="F47" i="7"/>
  <c r="G51" i="7"/>
  <c r="H55" i="7"/>
  <c r="E60" i="7"/>
  <c r="F64" i="7"/>
  <c r="G68" i="7"/>
  <c r="D73" i="7"/>
  <c r="E77" i="7"/>
  <c r="F80" i="7"/>
  <c r="G82" i="7"/>
  <c r="H86" i="7"/>
  <c r="D89" i="7"/>
  <c r="D91" i="7"/>
  <c r="F95" i="7"/>
  <c r="G99" i="7"/>
  <c r="H103" i="7"/>
  <c r="E108" i="7"/>
  <c r="F112" i="7"/>
  <c r="G116" i="7"/>
  <c r="I10" i="7"/>
  <c r="I31" i="7"/>
  <c r="I52" i="7"/>
  <c r="I74" i="7"/>
  <c r="K84" i="7"/>
  <c r="K92" i="7"/>
  <c r="K100" i="7"/>
  <c r="K108" i="7"/>
  <c r="K116" i="7"/>
  <c r="B20" i="7"/>
  <c r="B63" i="7"/>
  <c r="C105" i="7"/>
  <c r="H14" i="7"/>
  <c r="F23" i="7"/>
  <c r="H31" i="7"/>
  <c r="E38" i="7"/>
  <c r="E44" i="7"/>
  <c r="F48" i="7"/>
  <c r="G52" i="7"/>
  <c r="D57" i="7"/>
  <c r="E61" i="7"/>
  <c r="F65" i="7"/>
  <c r="H69" i="7"/>
  <c r="D74" i="7"/>
  <c r="E78" i="7"/>
  <c r="E81" i="7"/>
  <c r="F83" i="7"/>
  <c r="F85" i="7"/>
  <c r="G87" i="7"/>
  <c r="H89" i="7"/>
  <c r="H91" i="7"/>
  <c r="D94" i="7"/>
  <c r="E96" i="7"/>
  <c r="E98" i="7"/>
  <c r="F100" i="7"/>
  <c r="G102" i="7"/>
  <c r="G104" i="7"/>
  <c r="H106" i="7"/>
  <c r="D109" i="7"/>
  <c r="D111" i="7"/>
  <c r="E113" i="7"/>
  <c r="F115" i="7"/>
  <c r="F117" i="7"/>
  <c r="G119" i="7"/>
  <c r="I14" i="7"/>
  <c r="I24" i="7"/>
  <c r="I35" i="7"/>
  <c r="I46" i="7"/>
  <c r="I56" i="7"/>
  <c r="I67" i="7"/>
  <c r="K76" i="7"/>
  <c r="K81" i="7"/>
  <c r="I86" i="7"/>
  <c r="I90" i="7"/>
  <c r="I94" i="7"/>
  <c r="I98" i="7"/>
  <c r="I102" i="7"/>
  <c r="I106" i="7"/>
  <c r="I110" i="7"/>
  <c r="I114" i="7"/>
  <c r="I118" i="7"/>
  <c r="B31" i="7"/>
  <c r="C73" i="7"/>
  <c r="C115" i="7"/>
  <c r="D17" i="7"/>
  <c r="F25" i="7"/>
  <c r="D34" i="7"/>
  <c r="H39" i="7"/>
  <c r="E45" i="7"/>
  <c r="F49" i="7"/>
  <c r="H53" i="7"/>
  <c r="D58" i="7"/>
  <c r="E62" i="7"/>
  <c r="G66" i="7"/>
  <c r="H70" i="7"/>
  <c r="D75" i="7"/>
  <c r="F79" i="7"/>
  <c r="F81" i="7"/>
  <c r="G83" i="7"/>
  <c r="H85" i="7"/>
  <c r="H87" i="7"/>
  <c r="E92" i="7"/>
  <c r="E94" i="7"/>
  <c r="F96" i="7"/>
  <c r="G98" i="7"/>
  <c r="G100" i="7"/>
  <c r="H102" i="7"/>
  <c r="D105" i="7"/>
  <c r="D107" i="7"/>
  <c r="E109" i="7"/>
  <c r="F111" i="7"/>
  <c r="F113" i="7"/>
  <c r="G115" i="7"/>
  <c r="H117" i="7"/>
  <c r="H119" i="7"/>
  <c r="I15" i="7"/>
  <c r="I26" i="7"/>
  <c r="I36" i="7"/>
  <c r="I47" i="7"/>
  <c r="I58" i="7"/>
  <c r="I68" i="7"/>
  <c r="I77" i="7"/>
  <c r="K82" i="7"/>
  <c r="K86" i="7"/>
  <c r="K90" i="7"/>
  <c r="K94" i="7"/>
  <c r="K98" i="7"/>
  <c r="K102" i="7"/>
  <c r="K106" i="7"/>
  <c r="K110" i="7"/>
  <c r="K114" i="7"/>
  <c r="K118" i="7"/>
  <c r="C41" i="7"/>
  <c r="B84" i="7"/>
  <c r="G10" i="7"/>
  <c r="D19" i="7"/>
  <c r="G27" i="7"/>
  <c r="G35" i="7"/>
  <c r="E41" i="7"/>
  <c r="E46" i="7"/>
  <c r="G50" i="7"/>
  <c r="H54" i="7"/>
  <c r="D59" i="7"/>
  <c r="F63" i="7"/>
  <c r="G67" i="7"/>
  <c r="H71" i="7"/>
  <c r="E76" i="7"/>
  <c r="E80" i="7"/>
  <c r="E82" i="7"/>
  <c r="F84" i="7"/>
  <c r="G86" i="7"/>
  <c r="G88" i="7"/>
  <c r="H90" i="7"/>
  <c r="D93" i="7"/>
  <c r="D95" i="7"/>
  <c r="E97" i="7"/>
  <c r="F99" i="7"/>
  <c r="F101" i="7"/>
  <c r="G103" i="7"/>
  <c r="H105" i="7"/>
  <c r="H107" i="7"/>
  <c r="D110" i="7"/>
  <c r="E112" i="7"/>
  <c r="E114" i="7"/>
  <c r="F116" i="7"/>
  <c r="G118" i="7"/>
  <c r="G120" i="7"/>
  <c r="I19" i="7"/>
  <c r="I30" i="7"/>
  <c r="I40" i="7"/>
  <c r="I51" i="7"/>
  <c r="I62" i="7"/>
  <c r="I72" i="7"/>
  <c r="I79" i="7"/>
  <c r="I84" i="7"/>
  <c r="I88" i="7"/>
  <c r="I92" i="7"/>
  <c r="I96" i="7"/>
  <c r="I104" i="7"/>
  <c r="I108" i="7"/>
  <c r="I116" i="7"/>
  <c r="G84" i="7"/>
  <c r="E93" i="7"/>
  <c r="F97" i="7"/>
  <c r="H101" i="7"/>
  <c r="D106" i="7"/>
  <c r="E110" i="7"/>
  <c r="G114" i="7"/>
  <c r="H118" i="7"/>
  <c r="I20" i="7"/>
  <c r="I42" i="7"/>
  <c r="I63" i="7"/>
  <c r="K79" i="7"/>
  <c r="K88" i="7"/>
  <c r="K96" i="7"/>
  <c r="K104" i="7"/>
  <c r="K112" i="7"/>
  <c r="K120" i="7"/>
  <c r="C56" i="7"/>
  <c r="C28" i="7"/>
  <c r="C114" i="7"/>
  <c r="C106" i="7"/>
  <c r="C98" i="7"/>
  <c r="C90" i="7"/>
  <c r="C82" i="7"/>
  <c r="C74" i="7"/>
  <c r="C66" i="7"/>
  <c r="C58" i="7"/>
  <c r="C50" i="7"/>
  <c r="C42" i="7"/>
  <c r="C34" i="7"/>
  <c r="C26" i="7"/>
  <c r="C18" i="7"/>
  <c r="C120" i="7"/>
  <c r="C112" i="7"/>
  <c r="C104" i="7"/>
  <c r="C96" i="7"/>
  <c r="C88" i="7"/>
  <c r="C80" i="7"/>
  <c r="C72" i="7"/>
  <c r="C64" i="7"/>
  <c r="C48" i="7"/>
  <c r="C40" i="7"/>
  <c r="C32" i="7"/>
  <c r="C24" i="7"/>
  <c r="C16" i="7"/>
  <c r="C118" i="7"/>
  <c r="C110" i="7"/>
  <c r="C102" i="7"/>
  <c r="C94" i="7"/>
  <c r="C86" i="7"/>
  <c r="C78" i="7"/>
  <c r="C70" i="7"/>
  <c r="C62" i="7"/>
  <c r="C54" i="7"/>
  <c r="C46" i="7"/>
  <c r="C38" i="7"/>
  <c r="C30" i="7"/>
  <c r="C22" i="7"/>
  <c r="C14" i="7"/>
  <c r="C116" i="7"/>
  <c r="C108" i="7"/>
  <c r="C100" i="7"/>
  <c r="C92" i="7"/>
  <c r="C84" i="7"/>
  <c r="C76" i="7"/>
  <c r="C68" i="7"/>
  <c r="C60" i="7"/>
  <c r="C52" i="7"/>
  <c r="C44" i="7"/>
  <c r="C36" i="7"/>
  <c r="C20" i="7"/>
  <c r="C12" i="7"/>
  <c r="K14" i="7"/>
  <c r="K46" i="7"/>
  <c r="J99" i="7"/>
  <c r="J115" i="7"/>
  <c r="K25" i="7"/>
  <c r="K41" i="7"/>
  <c r="K65" i="7"/>
  <c r="K16" i="7"/>
  <c r="K36" i="7"/>
  <c r="K52" i="7"/>
  <c r="K68" i="7"/>
  <c r="J104" i="7"/>
  <c r="J116" i="7"/>
  <c r="K19" i="7"/>
  <c r="K35" i="7"/>
  <c r="K51" i="7"/>
  <c r="K67" i="7"/>
  <c r="K34" i="7"/>
  <c r="K66" i="7"/>
  <c r="J105" i="7"/>
  <c r="K21" i="7"/>
  <c r="K49" i="7"/>
  <c r="K72" i="7"/>
  <c r="J120" i="7"/>
  <c r="J18" i="7"/>
  <c r="J30" i="7"/>
  <c r="J46" i="7"/>
  <c r="J66" i="7"/>
  <c r="J13" i="7"/>
  <c r="J29" i="7"/>
  <c r="J45" i="7"/>
  <c r="J61" i="7"/>
  <c r="J79" i="7"/>
  <c r="J85" i="7"/>
  <c r="J93" i="7"/>
  <c r="J16" i="7"/>
  <c r="J36" i="7"/>
  <c r="J52" i="7"/>
  <c r="J64" i="7"/>
  <c r="J69" i="7"/>
  <c r="J28" i="7"/>
  <c r="J19" i="7"/>
  <c r="J35" i="7"/>
  <c r="J51" i="7"/>
  <c r="J67" i="7"/>
  <c r="J80" i="7"/>
  <c r="J84" i="7"/>
  <c r="J92" i="7"/>
  <c r="K58" i="7"/>
  <c r="K13" i="7"/>
  <c r="K57" i="7"/>
  <c r="K24" i="7"/>
  <c r="K60" i="7"/>
  <c r="J110" i="7"/>
  <c r="K27" i="7"/>
  <c r="K59" i="7"/>
  <c r="K50" i="7"/>
  <c r="J113" i="7"/>
  <c r="K69" i="7"/>
  <c r="J38" i="7"/>
  <c r="J74" i="7"/>
  <c r="J37" i="7"/>
  <c r="J65" i="7"/>
  <c r="J89" i="7"/>
  <c r="J24" i="7"/>
  <c r="J56" i="7"/>
  <c r="K38" i="7"/>
  <c r="K70" i="7"/>
  <c r="J111" i="7"/>
  <c r="K17" i="7"/>
  <c r="K37" i="7"/>
  <c r="K61" i="7"/>
  <c r="K12" i="7"/>
  <c r="K28" i="7"/>
  <c r="K48" i="7"/>
  <c r="K64" i="7"/>
  <c r="J102" i="7"/>
  <c r="J112" i="7"/>
  <c r="K15" i="7"/>
  <c r="K31" i="7"/>
  <c r="K47" i="7"/>
  <c r="K63" i="7"/>
  <c r="K26" i="7"/>
  <c r="K62" i="7"/>
  <c r="J101" i="7"/>
  <c r="J117" i="7"/>
  <c r="K45" i="7"/>
  <c r="K32" i="7"/>
  <c r="J114" i="7"/>
  <c r="J22" i="7"/>
  <c r="J42" i="7"/>
  <c r="J54" i="7"/>
  <c r="J70" i="7"/>
  <c r="J25" i="7"/>
  <c r="J41" i="7"/>
  <c r="J57" i="7"/>
  <c r="J73" i="7"/>
  <c r="J83" i="7"/>
  <c r="J91" i="7"/>
  <c r="J20" i="7"/>
  <c r="J44" i="7"/>
  <c r="J15" i="7"/>
  <c r="J23" i="7"/>
  <c r="J31" i="7"/>
  <c r="J39" i="7"/>
  <c r="J47" i="7"/>
  <c r="J55" i="7"/>
  <c r="J63" i="7"/>
  <c r="J71" i="7"/>
  <c r="J78" i="7"/>
  <c r="J82" i="7"/>
  <c r="J86" i="7"/>
  <c r="J90" i="7"/>
  <c r="J94" i="7"/>
  <c r="K18" i="7"/>
  <c r="K54" i="7"/>
  <c r="J103" i="7"/>
  <c r="J119" i="7"/>
  <c r="K29" i="7"/>
  <c r="K53" i="7"/>
  <c r="J68" i="7"/>
  <c r="K20" i="7"/>
  <c r="K40" i="7"/>
  <c r="K56" i="7"/>
  <c r="J96" i="7"/>
  <c r="J106" i="7"/>
  <c r="J118" i="7"/>
  <c r="K23" i="7"/>
  <c r="K39" i="7"/>
  <c r="K55" i="7"/>
  <c r="K71" i="7"/>
  <c r="K42" i="7"/>
  <c r="K74" i="7"/>
  <c r="J109" i="7"/>
  <c r="K33" i="7"/>
  <c r="J60" i="7"/>
  <c r="J100" i="7"/>
  <c r="J14" i="7"/>
  <c r="J34" i="7"/>
  <c r="J50" i="7"/>
  <c r="J62" i="7"/>
  <c r="J17" i="7"/>
  <c r="J33" i="7"/>
  <c r="J49" i="7"/>
  <c r="J77" i="7"/>
  <c r="J87" i="7"/>
  <c r="J95" i="7"/>
  <c r="J11" i="7"/>
  <c r="J27" i="7"/>
  <c r="J43" i="7"/>
  <c r="J59" i="7"/>
  <c r="J76" i="7"/>
  <c r="J88" i="7"/>
  <c r="K30" i="7"/>
  <c r="J107" i="7"/>
  <c r="J32" i="7"/>
  <c r="K73" i="7"/>
  <c r="K44" i="7"/>
  <c r="J98" i="7"/>
  <c r="K11" i="7"/>
  <c r="K43" i="7"/>
  <c r="K22" i="7"/>
  <c r="J97" i="7"/>
  <c r="J40" i="7"/>
  <c r="J108" i="7"/>
  <c r="J26" i="7"/>
  <c r="J58" i="7"/>
  <c r="J21" i="7"/>
  <c r="J53" i="7"/>
  <c r="J81" i="7"/>
  <c r="J12" i="7"/>
  <c r="J48" i="7"/>
  <c r="J72" i="7"/>
  <c r="A10" i="8"/>
  <c r="H9" i="8"/>
  <c r="L9" i="8" l="1"/>
  <c r="C9" i="8"/>
  <c r="B9" i="8"/>
  <c r="I9" i="8"/>
  <c r="G9" i="8"/>
  <c r="E9" i="8"/>
  <c r="M9" i="8"/>
  <c r="D9" i="8"/>
  <c r="F9" i="8"/>
  <c r="K9" i="8"/>
  <c r="J9" i="8"/>
  <c r="A93" i="7"/>
  <c r="L117" i="7"/>
  <c r="L113" i="7"/>
  <c r="L109" i="7"/>
  <c r="L105" i="7"/>
  <c r="L101" i="7"/>
  <c r="L97" i="7"/>
  <c r="L93" i="7"/>
  <c r="L120" i="7"/>
  <c r="L119" i="7"/>
  <c r="L118" i="7"/>
  <c r="L104" i="7"/>
  <c r="L103" i="7"/>
  <c r="L102" i="7"/>
  <c r="L89" i="7"/>
  <c r="L85" i="7"/>
  <c r="L116" i="7"/>
  <c r="L114" i="7"/>
  <c r="L107" i="7"/>
  <c r="L96" i="7"/>
  <c r="L94" i="7"/>
  <c r="L88" i="7"/>
  <c r="L87" i="7"/>
  <c r="L86" i="7"/>
  <c r="L78" i="7"/>
  <c r="L74" i="7"/>
  <c r="L70" i="7"/>
  <c r="L66" i="7"/>
  <c r="L62" i="7"/>
  <c r="L58" i="7"/>
  <c r="L54" i="7"/>
  <c r="L50" i="7"/>
  <c r="L46" i="7"/>
  <c r="L112" i="7"/>
  <c r="L106" i="7"/>
  <c r="L100" i="7"/>
  <c r="L99" i="7"/>
  <c r="L83" i="7"/>
  <c r="L73" i="7"/>
  <c r="L72" i="7"/>
  <c r="L71" i="7"/>
  <c r="L57" i="7"/>
  <c r="L56" i="7"/>
  <c r="L55" i="7"/>
  <c r="L40" i="7"/>
  <c r="L36" i="7"/>
  <c r="L111" i="7"/>
  <c r="L110" i="7"/>
  <c r="L98" i="7"/>
  <c r="L92" i="7"/>
  <c r="L69" i="7"/>
  <c r="L68" i="7"/>
  <c r="L67" i="7"/>
  <c r="L53" i="7"/>
  <c r="L52" i="7"/>
  <c r="L51" i="7"/>
  <c r="L41" i="7"/>
  <c r="L37" i="7"/>
  <c r="L33" i="7"/>
  <c r="L29" i="7"/>
  <c r="L90" i="7"/>
  <c r="L82" i="7"/>
  <c r="L81" i="7"/>
  <c r="L80" i="7"/>
  <c r="L79" i="7"/>
  <c r="L49" i="7"/>
  <c r="L48" i="7"/>
  <c r="L47" i="7"/>
  <c r="L38" i="7"/>
  <c r="L27" i="7"/>
  <c r="L23" i="7"/>
  <c r="L19" i="7"/>
  <c r="L15" i="7"/>
  <c r="L11" i="7"/>
  <c r="L115" i="7"/>
  <c r="L91" i="7"/>
  <c r="L84" i="7"/>
  <c r="L64" i="7"/>
  <c r="L32" i="7"/>
  <c r="L17" i="7"/>
  <c r="L61" i="7"/>
  <c r="L22" i="7"/>
  <c r="L14" i="7"/>
  <c r="L95" i="7"/>
  <c r="L77" i="7"/>
  <c r="L76" i="7"/>
  <c r="L45" i="7"/>
  <c r="L44" i="7"/>
  <c r="L43" i="7"/>
  <c r="L35" i="7"/>
  <c r="L34" i="7"/>
  <c r="L24" i="7"/>
  <c r="L20" i="7"/>
  <c r="L16" i="7"/>
  <c r="L12" i="7"/>
  <c r="L65" i="7"/>
  <c r="L63" i="7"/>
  <c r="L42" i="7"/>
  <c r="L31" i="7"/>
  <c r="L30" i="7"/>
  <c r="L25" i="7"/>
  <c r="L21" i="7"/>
  <c r="L13" i="7"/>
  <c r="L108" i="7"/>
  <c r="L60" i="7"/>
  <c r="L59" i="7"/>
  <c r="L39" i="7"/>
  <c r="L28" i="7"/>
  <c r="L26" i="7"/>
  <c r="L18" i="7"/>
  <c r="A48" i="7"/>
  <c r="A84" i="7"/>
  <c r="A120" i="7"/>
  <c r="A119" i="7"/>
  <c r="A78" i="7"/>
  <c r="A95" i="7"/>
  <c r="A63" i="7"/>
  <c r="A108" i="7"/>
  <c r="A76" i="7"/>
  <c r="A10" i="7"/>
  <c r="A97" i="7"/>
  <c r="A19" i="7"/>
  <c r="A80" i="7"/>
  <c r="A71" i="7"/>
  <c r="A17" i="7"/>
  <c r="A57" i="7"/>
  <c r="A100" i="7"/>
  <c r="A82" i="7"/>
  <c r="A70" i="7"/>
  <c r="A101" i="7"/>
  <c r="A115" i="7"/>
  <c r="A68" i="7"/>
  <c r="A33" i="7"/>
  <c r="A72" i="7"/>
  <c r="A11" i="7"/>
  <c r="A55" i="7"/>
  <c r="A64" i="7"/>
  <c r="A25" i="7"/>
  <c r="A56" i="7"/>
  <c r="L9" i="7"/>
  <c r="A103" i="7"/>
  <c r="A90" i="7"/>
  <c r="A85" i="7"/>
  <c r="A54" i="7"/>
  <c r="A21" i="7"/>
  <c r="A26" i="7"/>
  <c r="A32" i="7"/>
  <c r="A73" i="7"/>
  <c r="A24" i="7"/>
  <c r="A117" i="7"/>
  <c r="A12" i="7"/>
  <c r="A60" i="7"/>
  <c r="A51" i="7"/>
  <c r="A50" i="7"/>
  <c r="A53" i="7"/>
  <c r="A46" i="7"/>
  <c r="A91" i="7"/>
  <c r="A114" i="7"/>
  <c r="A83" i="7"/>
  <c r="A59" i="7"/>
  <c r="A52" i="7"/>
  <c r="A89" i="7"/>
  <c r="A39" i="7"/>
  <c r="A105" i="7"/>
  <c r="A15" i="7"/>
  <c r="A92" i="7"/>
  <c r="A96" i="7"/>
  <c r="A109" i="7"/>
  <c r="A22" i="7"/>
  <c r="A118" i="7"/>
  <c r="A65" i="7"/>
  <c r="A62" i="7"/>
  <c r="A112" i="7"/>
  <c r="A99" i="7"/>
  <c r="A43" i="7"/>
  <c r="A27" i="7"/>
  <c r="A18" i="7"/>
  <c r="A34" i="7"/>
  <c r="A77" i="7"/>
  <c r="A45" i="7"/>
  <c r="A113" i="7"/>
  <c r="A79" i="7"/>
  <c r="A41" i="7"/>
  <c r="A29" i="7"/>
  <c r="A88" i="7"/>
  <c r="A28" i="7"/>
  <c r="A37" i="7"/>
  <c r="A40" i="7"/>
  <c r="A75" i="7"/>
  <c r="A67" i="7"/>
  <c r="A107" i="7"/>
  <c r="A87" i="7"/>
  <c r="A86" i="7"/>
  <c r="A36" i="7"/>
  <c r="A81" i="7"/>
  <c r="A14" i="7"/>
  <c r="A111" i="7"/>
  <c r="A116" i="7"/>
  <c r="A69" i="7"/>
  <c r="A49" i="7"/>
  <c r="A42" i="7"/>
  <c r="A38" i="7"/>
  <c r="A35" i="7"/>
  <c r="A66" i="7"/>
  <c r="A30" i="7"/>
  <c r="A110" i="7"/>
  <c r="A23" i="7"/>
  <c r="A58" i="7"/>
  <c r="A47" i="7"/>
  <c r="A102" i="7"/>
  <c r="A106" i="7"/>
  <c r="A44" i="7"/>
  <c r="A13" i="7"/>
  <c r="A94" i="7"/>
  <c r="A31" i="7"/>
  <c r="A20" i="7"/>
  <c r="A74" i="7"/>
  <c r="A16" i="7"/>
  <c r="A61" i="7"/>
  <c r="A98" i="7"/>
  <c r="A104" i="7"/>
  <c r="A11" i="8"/>
  <c r="B10" i="8"/>
  <c r="L10" i="8"/>
  <c r="H10" i="8"/>
  <c r="D10" i="8"/>
  <c r="G10" i="8"/>
  <c r="J10" i="8"/>
  <c r="F10" i="8"/>
  <c r="C10" i="8"/>
  <c r="M10" i="8"/>
  <c r="I10" i="8"/>
  <c r="E10" i="8"/>
  <c r="K10" i="8"/>
  <c r="A12" i="8" l="1"/>
  <c r="M11" i="8"/>
  <c r="I11" i="8"/>
  <c r="E11" i="8"/>
  <c r="H11" i="8"/>
  <c r="K11" i="8"/>
  <c r="G11" i="8"/>
  <c r="C11" i="8"/>
  <c r="D11" i="8"/>
  <c r="B11" i="8"/>
  <c r="J11" i="8"/>
  <c r="F11" i="8"/>
  <c r="L11" i="8"/>
  <c r="I58" i="24" l="1"/>
  <c r="A13" i="8"/>
  <c r="J12" i="8"/>
  <c r="F12" i="8"/>
  <c r="I12" i="8"/>
  <c r="B12" i="8"/>
  <c r="L12" i="8"/>
  <c r="H12" i="8"/>
  <c r="D12" i="8"/>
  <c r="E12" i="8"/>
  <c r="K12" i="8"/>
  <c r="G12" i="8"/>
  <c r="C12" i="8"/>
  <c r="M12" i="8"/>
  <c r="I59" i="24"/>
  <c r="A14" i="8" l="1"/>
  <c r="K13" i="8"/>
  <c r="G13" i="8"/>
  <c r="C13" i="8"/>
  <c r="J13" i="8"/>
  <c r="M13" i="8"/>
  <c r="I13" i="8"/>
  <c r="E13" i="8"/>
  <c r="B13" i="8"/>
  <c r="F13" i="8"/>
  <c r="L13" i="8"/>
  <c r="H13" i="8"/>
  <c r="D13" i="8"/>
  <c r="I60" i="24"/>
  <c r="I61" i="24" l="1"/>
  <c r="A15" i="8"/>
  <c r="B14" i="8"/>
  <c r="L14" i="8"/>
  <c r="H14" i="8"/>
  <c r="D14" i="8"/>
  <c r="K14" i="8"/>
  <c r="J14" i="8"/>
  <c r="F14" i="8"/>
  <c r="G14" i="8"/>
  <c r="M14" i="8"/>
  <c r="I14" i="8"/>
  <c r="E14" i="8"/>
  <c r="C14" i="8"/>
  <c r="A16" i="8" l="1"/>
  <c r="M15" i="8"/>
  <c r="I15" i="8"/>
  <c r="E15" i="8"/>
  <c r="L15" i="8"/>
  <c r="K15" i="8"/>
  <c r="G15" i="8"/>
  <c r="C15" i="8"/>
  <c r="H15" i="8"/>
  <c r="B15" i="8"/>
  <c r="J15" i="8"/>
  <c r="F15" i="8"/>
  <c r="D15" i="8"/>
  <c r="B17" i="24" l="1"/>
  <c r="B18" i="24" s="1"/>
  <c r="I56" i="24"/>
  <c r="A17" i="8"/>
  <c r="J16" i="8"/>
  <c r="F16" i="8"/>
  <c r="B16" i="8"/>
  <c r="L16" i="8"/>
  <c r="H16" i="8"/>
  <c r="D16" i="8"/>
  <c r="M16" i="8"/>
  <c r="I16" i="8"/>
  <c r="K16" i="8"/>
  <c r="G16" i="8"/>
  <c r="C16" i="8"/>
  <c r="E16" i="8"/>
  <c r="B19" i="24" l="1"/>
  <c r="B29" i="24" s="1"/>
  <c r="A6" i="24"/>
  <c r="A10" i="24" s="1"/>
  <c r="A11" i="24" s="1"/>
  <c r="B20" i="24"/>
  <c r="B27" i="24" s="1"/>
  <c r="I57" i="24"/>
  <c r="A18" i="8"/>
  <c r="K17" i="8"/>
  <c r="G17" i="8"/>
  <c r="C17" i="8"/>
  <c r="B17" i="8"/>
  <c r="F17" i="8"/>
  <c r="M17" i="8"/>
  <c r="I17" i="8"/>
  <c r="E17" i="8"/>
  <c r="L17" i="8"/>
  <c r="H17" i="8"/>
  <c r="D17" i="8"/>
  <c r="J17" i="8"/>
  <c r="B21" i="24" l="1"/>
  <c r="B24" i="24" s="1"/>
  <c r="A19" i="8"/>
  <c r="B18" i="8"/>
  <c r="L18" i="8"/>
  <c r="H18" i="8"/>
  <c r="D18" i="8"/>
  <c r="C18" i="8"/>
  <c r="J18" i="8"/>
  <c r="F18" i="8"/>
  <c r="G18" i="8"/>
  <c r="M18" i="8"/>
  <c r="I18" i="8"/>
  <c r="E18" i="8"/>
  <c r="K18" i="8"/>
  <c r="B25" i="24" l="1"/>
  <c r="B26" i="24" s="1"/>
  <c r="B28" i="24" s="1"/>
  <c r="B30" i="24" s="1"/>
  <c r="A20" i="8"/>
  <c r="M19" i="8"/>
  <c r="I19" i="8"/>
  <c r="E19" i="8"/>
  <c r="D19" i="8"/>
  <c r="K19" i="8"/>
  <c r="G19" i="8"/>
  <c r="C19" i="8"/>
  <c r="H19" i="8"/>
  <c r="B19" i="8"/>
  <c r="J19" i="8"/>
  <c r="F19" i="8"/>
  <c r="L19" i="8"/>
  <c r="B31" i="24" l="1"/>
  <c r="B20" i="8"/>
  <c r="A21" i="8"/>
  <c r="J20" i="8"/>
  <c r="F20" i="8"/>
  <c r="E20" i="8"/>
  <c r="L20" i="8"/>
  <c r="H20" i="8"/>
  <c r="D20" i="8"/>
  <c r="I20" i="8"/>
  <c r="K20" i="8"/>
  <c r="G20" i="8"/>
  <c r="C20" i="8"/>
  <c r="M20" i="8"/>
  <c r="A22" i="8" l="1"/>
  <c r="K21" i="8"/>
  <c r="G21" i="8"/>
  <c r="C21" i="8"/>
  <c r="F21" i="8"/>
  <c r="B21" i="8"/>
  <c r="M21" i="8"/>
  <c r="I21" i="8"/>
  <c r="E21" i="8"/>
  <c r="J21" i="8"/>
  <c r="L21" i="8"/>
  <c r="H21" i="8"/>
  <c r="D21" i="8"/>
  <c r="A23" i="8" l="1"/>
  <c r="L22" i="8"/>
  <c r="H22" i="8"/>
  <c r="D22" i="8"/>
  <c r="K22" i="8"/>
  <c r="J22" i="8"/>
  <c r="F22" i="8"/>
  <c r="G22" i="8"/>
  <c r="M22" i="8"/>
  <c r="I22" i="8"/>
  <c r="E22" i="8"/>
  <c r="B22" i="8"/>
  <c r="C22" i="8"/>
  <c r="A24" i="8" l="1"/>
  <c r="B23" i="8"/>
  <c r="M23" i="8"/>
  <c r="I23" i="8"/>
  <c r="E23" i="8"/>
  <c r="L23" i="8"/>
  <c r="K23" i="8"/>
  <c r="G23" i="8"/>
  <c r="C23" i="8"/>
  <c r="H23" i="8"/>
  <c r="J23" i="8"/>
  <c r="F23" i="8"/>
  <c r="D23" i="8"/>
  <c r="A25" i="8" l="1"/>
  <c r="J24" i="8"/>
  <c r="F24" i="8"/>
  <c r="M24" i="8"/>
  <c r="L24" i="8"/>
  <c r="H24" i="8"/>
  <c r="D24" i="8"/>
  <c r="I24" i="8"/>
  <c r="B24" i="8"/>
  <c r="K24" i="8"/>
  <c r="G24" i="8"/>
  <c r="C24" i="8"/>
  <c r="E24" i="8"/>
  <c r="A26" i="8" l="1"/>
  <c r="K25" i="8"/>
  <c r="G25" i="8"/>
  <c r="C25" i="8"/>
  <c r="B25" i="8"/>
  <c r="M25" i="8"/>
  <c r="I25" i="8"/>
  <c r="E25" i="8"/>
  <c r="J25" i="8"/>
  <c r="L25" i="8"/>
  <c r="H25" i="8"/>
  <c r="D25" i="8"/>
  <c r="F25" i="8"/>
  <c r="A27" i="8" l="1"/>
  <c r="L26" i="8"/>
  <c r="H26" i="8"/>
  <c r="D26" i="8"/>
  <c r="B26" i="8"/>
  <c r="C26" i="8"/>
  <c r="J26" i="8"/>
  <c r="F26" i="8"/>
  <c r="K26" i="8"/>
  <c r="M26" i="8"/>
  <c r="I26" i="8"/>
  <c r="E26" i="8"/>
  <c r="G26" i="8"/>
  <c r="A28" i="8" l="1"/>
  <c r="B27" i="8"/>
  <c r="M27" i="8"/>
  <c r="I27" i="8"/>
  <c r="E27" i="8"/>
  <c r="D27" i="8"/>
  <c r="K27" i="8"/>
  <c r="G27" i="8"/>
  <c r="C27" i="8"/>
  <c r="L27" i="8"/>
  <c r="J27" i="8"/>
  <c r="F27" i="8"/>
  <c r="H27" i="8"/>
  <c r="A29" i="8" l="1"/>
  <c r="J28" i="8"/>
  <c r="F28" i="8"/>
  <c r="M28" i="8"/>
  <c r="E28" i="8"/>
  <c r="L28" i="8"/>
  <c r="H28" i="8"/>
  <c r="D28" i="8"/>
  <c r="B28" i="8"/>
  <c r="K28" i="8"/>
  <c r="G28" i="8"/>
  <c r="C28" i="8"/>
  <c r="I28" i="8"/>
  <c r="A30" i="8" l="1"/>
  <c r="K29" i="8"/>
  <c r="G29" i="8"/>
  <c r="C29" i="8"/>
  <c r="B29" i="8"/>
  <c r="M29" i="8"/>
  <c r="I29" i="8"/>
  <c r="E29" i="8"/>
  <c r="F29" i="8"/>
  <c r="L29" i="8"/>
  <c r="H29" i="8"/>
  <c r="D29" i="8"/>
  <c r="J29" i="8"/>
  <c r="A31" i="8" l="1"/>
  <c r="L30" i="8"/>
  <c r="H30" i="8"/>
  <c r="D30" i="8"/>
  <c r="C30" i="8"/>
  <c r="J30" i="8"/>
  <c r="F30" i="8"/>
  <c r="B30" i="8"/>
  <c r="G30" i="8"/>
  <c r="M30" i="8"/>
  <c r="I30" i="8"/>
  <c r="E30" i="8"/>
  <c r="K30" i="8"/>
  <c r="A32" i="8" l="1"/>
  <c r="B31" i="8"/>
  <c r="M31" i="8"/>
  <c r="I31" i="8"/>
  <c r="E31" i="8"/>
  <c r="D31" i="8"/>
  <c r="K31" i="8"/>
  <c r="G31" i="8"/>
  <c r="C31" i="8"/>
  <c r="H31" i="8"/>
  <c r="J31" i="8"/>
  <c r="F31" i="8"/>
  <c r="L31" i="8"/>
  <c r="A33" i="8" l="1"/>
  <c r="J32" i="8"/>
  <c r="F32" i="8"/>
  <c r="E32" i="8"/>
  <c r="L32" i="8"/>
  <c r="H32" i="8"/>
  <c r="D32" i="8"/>
  <c r="I32" i="8"/>
  <c r="B32" i="8"/>
  <c r="K32" i="8"/>
  <c r="G32" i="8"/>
  <c r="C32" i="8"/>
  <c r="M32" i="8"/>
  <c r="A34" i="8" l="1"/>
  <c r="K33" i="8"/>
  <c r="G33" i="8"/>
  <c r="C33" i="8"/>
  <c r="F33" i="8"/>
  <c r="B33" i="8"/>
  <c r="M33" i="8"/>
  <c r="I33" i="8"/>
  <c r="E33" i="8"/>
  <c r="J33" i="8"/>
  <c r="L33" i="8"/>
  <c r="H33" i="8"/>
  <c r="D33" i="8"/>
  <c r="A35" i="8" l="1"/>
  <c r="L34" i="8"/>
  <c r="H34" i="8"/>
  <c r="D34" i="8"/>
  <c r="K34" i="8"/>
  <c r="J34" i="8"/>
  <c r="F34" i="8"/>
  <c r="G34" i="8"/>
  <c r="M34" i="8"/>
  <c r="I34" i="8"/>
  <c r="E34" i="8"/>
  <c r="B34" i="8"/>
  <c r="C34" i="8"/>
  <c r="A36" i="8" l="1"/>
  <c r="B35" i="8"/>
  <c r="M35" i="8"/>
  <c r="I35" i="8"/>
  <c r="E35" i="8"/>
  <c r="L35" i="8"/>
  <c r="K35" i="8"/>
  <c r="G35" i="8"/>
  <c r="C35" i="8"/>
  <c r="H35" i="8"/>
  <c r="J35" i="8"/>
  <c r="F35" i="8"/>
  <c r="D35" i="8"/>
  <c r="A37" i="8" l="1"/>
  <c r="J36" i="8"/>
  <c r="F36" i="8"/>
  <c r="M36" i="8"/>
  <c r="L36" i="8"/>
  <c r="H36" i="8"/>
  <c r="D36" i="8"/>
  <c r="I36" i="8"/>
  <c r="B36" i="8"/>
  <c r="K36" i="8"/>
  <c r="G36" i="8"/>
  <c r="C36" i="8"/>
  <c r="E36" i="8"/>
  <c r="A38" i="8" l="1"/>
  <c r="K37" i="8"/>
  <c r="G37" i="8"/>
  <c r="C37" i="8"/>
  <c r="B37" i="8"/>
  <c r="M37" i="8"/>
  <c r="I37" i="8"/>
  <c r="E37" i="8"/>
  <c r="J37" i="8"/>
  <c r="L37" i="8"/>
  <c r="H37" i="8"/>
  <c r="D37" i="8"/>
  <c r="F37" i="8"/>
  <c r="A39" i="8" l="1"/>
  <c r="L38" i="8"/>
  <c r="H38" i="8"/>
  <c r="D38" i="8"/>
  <c r="B38" i="8"/>
  <c r="C38" i="8"/>
  <c r="J38" i="8"/>
  <c r="F38" i="8"/>
  <c r="G38" i="8"/>
  <c r="M38" i="8"/>
  <c r="I38" i="8"/>
  <c r="E38" i="8"/>
  <c r="K38" i="8"/>
  <c r="A40" i="8" l="1"/>
  <c r="B39" i="8"/>
  <c r="M39" i="8"/>
  <c r="I39" i="8"/>
  <c r="E39" i="8"/>
  <c r="D39" i="8"/>
  <c r="K39" i="8"/>
  <c r="G39" i="8"/>
  <c r="C39" i="8"/>
  <c r="H39" i="8"/>
  <c r="J39" i="8"/>
  <c r="F39" i="8"/>
  <c r="L39" i="8"/>
  <c r="A41" i="8" l="1"/>
  <c r="J40" i="8"/>
  <c r="F40" i="8"/>
  <c r="M40" i="8"/>
  <c r="E40" i="8"/>
  <c r="L40" i="8"/>
  <c r="H40" i="8"/>
  <c r="D40" i="8"/>
  <c r="I40" i="8"/>
  <c r="B40" i="8"/>
  <c r="K40" i="8"/>
  <c r="G40" i="8"/>
  <c r="C40" i="8"/>
  <c r="A42" i="8" l="1"/>
  <c r="K41" i="8"/>
  <c r="G41" i="8"/>
  <c r="C41" i="8"/>
  <c r="B41" i="8"/>
  <c r="M41" i="8"/>
  <c r="I41" i="8"/>
  <c r="E41" i="8"/>
  <c r="J41" i="8"/>
  <c r="L41" i="8"/>
  <c r="H41" i="8"/>
  <c r="D41" i="8"/>
  <c r="F41" i="8"/>
  <c r="A43" i="8" l="1"/>
  <c r="L42" i="8"/>
  <c r="H42" i="8"/>
  <c r="D42" i="8"/>
  <c r="C42" i="8"/>
  <c r="J42" i="8"/>
  <c r="F42" i="8"/>
  <c r="K42" i="8"/>
  <c r="M42" i="8"/>
  <c r="I42" i="8"/>
  <c r="E42" i="8"/>
  <c r="B42" i="8"/>
  <c r="G42" i="8"/>
  <c r="A44" i="8" l="1"/>
  <c r="B43" i="8"/>
  <c r="M43" i="8"/>
  <c r="I43" i="8"/>
  <c r="E43" i="8"/>
  <c r="D43" i="8"/>
  <c r="K43" i="8"/>
  <c r="G43" i="8"/>
  <c r="C43" i="8"/>
  <c r="L43" i="8"/>
  <c r="J43" i="8"/>
  <c r="F43" i="8"/>
  <c r="H43" i="8"/>
  <c r="A45" i="8" l="1"/>
  <c r="J44" i="8"/>
  <c r="F44" i="8"/>
  <c r="M44" i="8"/>
  <c r="E44" i="8"/>
  <c r="L44" i="8"/>
  <c r="H44" i="8"/>
  <c r="D44" i="8"/>
  <c r="B44" i="8"/>
  <c r="K44" i="8"/>
  <c r="G44" i="8"/>
  <c r="C44" i="8"/>
  <c r="I44" i="8"/>
  <c r="A46" i="8" l="1"/>
  <c r="K45" i="8"/>
  <c r="G45" i="8"/>
  <c r="C45" i="8"/>
  <c r="B45" i="8"/>
  <c r="M45" i="8"/>
  <c r="I45" i="8"/>
  <c r="E45" i="8"/>
  <c r="F45" i="8"/>
  <c r="L45" i="8"/>
  <c r="H45" i="8"/>
  <c r="D45" i="8"/>
  <c r="J45" i="8"/>
  <c r="A47" i="8" l="1"/>
  <c r="L46" i="8"/>
  <c r="H46" i="8"/>
  <c r="D46" i="8"/>
  <c r="B46" i="8"/>
  <c r="G46" i="8"/>
  <c r="J46" i="8"/>
  <c r="F46" i="8"/>
  <c r="C46" i="8"/>
  <c r="M46" i="8"/>
  <c r="I46" i="8"/>
  <c r="E46" i="8"/>
  <c r="K46" i="8"/>
  <c r="A48" i="8" l="1"/>
  <c r="B47" i="8"/>
  <c r="M47" i="8"/>
  <c r="I47" i="8"/>
  <c r="E47" i="8"/>
  <c r="H47" i="8"/>
  <c r="K47" i="8"/>
  <c r="G47" i="8"/>
  <c r="C47" i="8"/>
  <c r="D47" i="8"/>
  <c r="J47" i="8"/>
  <c r="F47" i="8"/>
  <c r="L47" i="8"/>
  <c r="A49" i="8" l="1"/>
  <c r="J48" i="8"/>
  <c r="F48" i="8"/>
  <c r="I48" i="8"/>
  <c r="L48" i="8"/>
  <c r="H48" i="8"/>
  <c r="D48" i="8"/>
  <c r="E48" i="8"/>
  <c r="B48" i="8"/>
  <c r="K48" i="8"/>
  <c r="G48" i="8"/>
  <c r="C48" i="8"/>
  <c r="M48" i="8"/>
  <c r="A50" i="8" l="1"/>
  <c r="K49" i="8"/>
  <c r="G49" i="8"/>
  <c r="C49" i="8"/>
  <c r="J49" i="8"/>
  <c r="B49" i="8"/>
  <c r="M49" i="8"/>
  <c r="I49" i="8"/>
  <c r="E49" i="8"/>
  <c r="F49" i="8"/>
  <c r="L49" i="8"/>
  <c r="H49" i="8"/>
  <c r="D49" i="8"/>
  <c r="A51" i="8" l="1"/>
  <c r="L50" i="8"/>
  <c r="H50" i="8"/>
  <c r="D50" i="8"/>
  <c r="B50" i="8"/>
  <c r="K50" i="8"/>
  <c r="J50" i="8"/>
  <c r="F50" i="8"/>
  <c r="G50" i="8"/>
  <c r="M50" i="8"/>
  <c r="I50" i="8"/>
  <c r="E50" i="8"/>
  <c r="C50" i="8"/>
  <c r="A52" i="8" l="1"/>
  <c r="B51" i="8"/>
  <c r="M51" i="8"/>
  <c r="I51" i="8"/>
  <c r="E51" i="8"/>
  <c r="L51" i="8"/>
  <c r="K51" i="8"/>
  <c r="G51" i="8"/>
  <c r="C51" i="8"/>
  <c r="H51" i="8"/>
  <c r="J51" i="8"/>
  <c r="F51" i="8"/>
  <c r="D51" i="8"/>
  <c r="A53" i="8" l="1"/>
  <c r="J52" i="8"/>
  <c r="F52" i="8"/>
  <c r="L52" i="8"/>
  <c r="H52" i="8"/>
  <c r="D52" i="8"/>
  <c r="M52" i="8"/>
  <c r="I52" i="8"/>
  <c r="B52" i="8"/>
  <c r="K52" i="8"/>
  <c r="G52" i="8"/>
  <c r="C52" i="8"/>
  <c r="E52" i="8"/>
  <c r="A54" i="8" l="1"/>
  <c r="K53" i="8"/>
  <c r="G53" i="8"/>
  <c r="C53" i="8"/>
  <c r="F53" i="8"/>
  <c r="B53" i="8"/>
  <c r="M53" i="8"/>
  <c r="I53" i="8"/>
  <c r="E53" i="8"/>
  <c r="L53" i="8"/>
  <c r="H53" i="8"/>
  <c r="D53" i="8"/>
  <c r="J53" i="8"/>
  <c r="A55" i="8" l="1"/>
  <c r="L54" i="8"/>
  <c r="H54" i="8"/>
  <c r="D54" i="8"/>
  <c r="C54" i="8"/>
  <c r="J54" i="8"/>
  <c r="F54" i="8"/>
  <c r="G54" i="8"/>
  <c r="M54" i="8"/>
  <c r="I54" i="8"/>
  <c r="E54" i="8"/>
  <c r="B54" i="8"/>
  <c r="K54" i="8"/>
  <c r="A56" i="8" l="1"/>
  <c r="B55" i="8"/>
  <c r="M55" i="8"/>
  <c r="I55" i="8"/>
  <c r="E55" i="8"/>
  <c r="H55" i="8"/>
  <c r="K55" i="8"/>
  <c r="G55" i="8"/>
  <c r="C55" i="8"/>
  <c r="D55" i="8"/>
  <c r="J55" i="8"/>
  <c r="F55" i="8"/>
  <c r="L55" i="8"/>
  <c r="A57" i="8" l="1"/>
  <c r="J56" i="8"/>
  <c r="F56" i="8"/>
  <c r="I56" i="8"/>
  <c r="L56" i="8"/>
  <c r="H56" i="8"/>
  <c r="D56" i="8"/>
  <c r="E56" i="8"/>
  <c r="B56" i="8"/>
  <c r="K56" i="8"/>
  <c r="G56" i="8"/>
  <c r="C56" i="8"/>
  <c r="M56" i="8"/>
  <c r="A58" i="8" l="1"/>
  <c r="K57" i="8"/>
  <c r="G57" i="8"/>
  <c r="C57" i="8"/>
  <c r="J57" i="8"/>
  <c r="B57" i="8"/>
  <c r="M57" i="8"/>
  <c r="I57" i="8"/>
  <c r="E57" i="8"/>
  <c r="F57" i="8"/>
  <c r="L57" i="8"/>
  <c r="H57" i="8"/>
  <c r="D57" i="8"/>
  <c r="A59" i="8" l="1"/>
  <c r="L58" i="8"/>
  <c r="H58" i="8"/>
  <c r="D58" i="8"/>
  <c r="B58" i="8"/>
  <c r="K58" i="8"/>
  <c r="J58" i="8"/>
  <c r="F58" i="8"/>
  <c r="G58" i="8"/>
  <c r="M58" i="8"/>
  <c r="I58" i="8"/>
  <c r="E58" i="8"/>
  <c r="C58" i="8"/>
  <c r="A60" i="8" l="1"/>
  <c r="B59" i="8"/>
  <c r="M59" i="8"/>
  <c r="I59" i="8"/>
  <c r="E59" i="8"/>
  <c r="L59" i="8"/>
  <c r="K59" i="8"/>
  <c r="G59" i="8"/>
  <c r="C59" i="8"/>
  <c r="H59" i="8"/>
  <c r="J59" i="8"/>
  <c r="F59" i="8"/>
  <c r="D59" i="8"/>
  <c r="A61" i="8" l="1"/>
  <c r="J60" i="8"/>
  <c r="F60" i="8"/>
  <c r="M60" i="8"/>
  <c r="L60" i="8"/>
  <c r="H60" i="8"/>
  <c r="D60" i="8"/>
  <c r="I60" i="8"/>
  <c r="B60" i="8"/>
  <c r="K60" i="8"/>
  <c r="G60" i="8"/>
  <c r="C60" i="8"/>
  <c r="E60" i="8"/>
  <c r="K132" i="7"/>
  <c r="K10" i="7" s="1"/>
  <c r="A62" i="8" l="1"/>
  <c r="K61" i="8"/>
  <c r="G61" i="8"/>
  <c r="C61" i="8"/>
  <c r="B61" i="8"/>
  <c r="M61" i="8"/>
  <c r="I61" i="8"/>
  <c r="E61" i="8"/>
  <c r="F61" i="8"/>
  <c r="L61" i="8"/>
  <c r="H61" i="8"/>
  <c r="D61" i="8"/>
  <c r="J61" i="8"/>
  <c r="A63" i="8" l="1"/>
  <c r="L62" i="8"/>
  <c r="H62" i="8"/>
  <c r="D62" i="8"/>
  <c r="B62" i="8"/>
  <c r="C62" i="8"/>
  <c r="J62" i="8"/>
  <c r="F62" i="8"/>
  <c r="G62" i="8"/>
  <c r="M62" i="8"/>
  <c r="I62" i="8"/>
  <c r="E62" i="8"/>
  <c r="K62" i="8"/>
  <c r="A64" i="8" l="1"/>
  <c r="B63" i="8"/>
  <c r="M63" i="8"/>
  <c r="I63" i="8"/>
  <c r="E63" i="8"/>
  <c r="H63" i="8"/>
  <c r="K63" i="8"/>
  <c r="G63" i="8"/>
  <c r="C63" i="8"/>
  <c r="D63" i="8"/>
  <c r="J63" i="8"/>
  <c r="F63" i="8"/>
  <c r="L63" i="8"/>
  <c r="A65" i="8" l="1"/>
  <c r="J64" i="8"/>
  <c r="F64" i="8"/>
  <c r="E64" i="8"/>
  <c r="L64" i="8"/>
  <c r="H64" i="8"/>
  <c r="D64" i="8"/>
  <c r="M64" i="8"/>
  <c r="I64" i="8"/>
  <c r="B64" i="8"/>
  <c r="K64" i="8"/>
  <c r="G64" i="8"/>
  <c r="C64" i="8"/>
  <c r="A66" i="8" l="1"/>
  <c r="K65" i="8"/>
  <c r="G65" i="8"/>
  <c r="C65" i="8"/>
  <c r="F65" i="8"/>
  <c r="B65" i="8"/>
  <c r="M65" i="8"/>
  <c r="I65" i="8"/>
  <c r="E65" i="8"/>
  <c r="L65" i="8"/>
  <c r="H65" i="8"/>
  <c r="D65" i="8"/>
  <c r="J65" i="8"/>
  <c r="A67" i="8" l="1"/>
  <c r="L66" i="8"/>
  <c r="H66" i="8"/>
  <c r="D66" i="8"/>
  <c r="C66" i="8"/>
  <c r="J66" i="8"/>
  <c r="F66" i="8"/>
  <c r="G66" i="8"/>
  <c r="M66" i="8"/>
  <c r="I66" i="8"/>
  <c r="E66" i="8"/>
  <c r="B66" i="8"/>
  <c r="K66" i="8"/>
  <c r="A68" i="8" l="1"/>
  <c r="B67" i="8"/>
  <c r="M67" i="8"/>
  <c r="I67" i="8"/>
  <c r="E67" i="8"/>
  <c r="H67" i="8"/>
  <c r="K67" i="8"/>
  <c r="G67" i="8"/>
  <c r="C67" i="8"/>
  <c r="D67" i="8"/>
  <c r="J67" i="8"/>
  <c r="F67" i="8"/>
  <c r="L67" i="8"/>
  <c r="A69" i="8" l="1"/>
  <c r="J68" i="8"/>
  <c r="F68" i="8"/>
  <c r="I68" i="8"/>
  <c r="L68" i="8"/>
  <c r="H68" i="8"/>
  <c r="D68" i="8"/>
  <c r="E68" i="8"/>
  <c r="B68" i="8"/>
  <c r="K68" i="8"/>
  <c r="G68" i="8"/>
  <c r="C68" i="8"/>
  <c r="M68" i="8"/>
  <c r="A70" i="8" l="1"/>
  <c r="K69" i="8"/>
  <c r="G69" i="8"/>
  <c r="C69" i="8"/>
  <c r="B69" i="8"/>
  <c r="M69" i="8"/>
  <c r="I69" i="8"/>
  <c r="E69" i="8"/>
  <c r="F69" i="8"/>
  <c r="L69" i="8"/>
  <c r="H69" i="8"/>
  <c r="D69" i="8"/>
  <c r="J69" i="8"/>
  <c r="A71" i="8" l="1"/>
  <c r="L70" i="8"/>
  <c r="H70" i="8"/>
  <c r="D70" i="8"/>
  <c r="C70" i="8"/>
  <c r="J70" i="8"/>
  <c r="F70" i="8"/>
  <c r="B70" i="8"/>
  <c r="G70" i="8"/>
  <c r="M70" i="8"/>
  <c r="I70" i="8"/>
  <c r="E70" i="8"/>
  <c r="K70" i="8"/>
  <c r="A72" i="8" l="1"/>
  <c r="B71" i="8"/>
  <c r="M71" i="8"/>
  <c r="I71" i="8"/>
  <c r="E71" i="8"/>
  <c r="D71" i="8"/>
  <c r="K71" i="8"/>
  <c r="G71" i="8"/>
  <c r="C71" i="8"/>
  <c r="H71" i="8"/>
  <c r="J71" i="8"/>
  <c r="F71" i="8"/>
  <c r="L71" i="8"/>
  <c r="K253" i="7"/>
  <c r="A73" i="8" l="1"/>
  <c r="J72" i="8"/>
  <c r="F72" i="8"/>
  <c r="I72" i="8"/>
  <c r="L72" i="8"/>
  <c r="H72" i="8"/>
  <c r="D72" i="8"/>
  <c r="E72" i="8"/>
  <c r="B72" i="8"/>
  <c r="K72" i="8"/>
  <c r="G72" i="8"/>
  <c r="C72" i="8"/>
  <c r="M72" i="8"/>
  <c r="A74" i="8" l="1"/>
  <c r="K73" i="8"/>
  <c r="G73" i="8"/>
  <c r="C73" i="8"/>
  <c r="J73" i="8"/>
  <c r="B73" i="8"/>
  <c r="M73" i="8"/>
  <c r="I73" i="8"/>
  <c r="E73" i="8"/>
  <c r="F73" i="8"/>
  <c r="L73" i="8"/>
  <c r="H73" i="8"/>
  <c r="D73" i="8"/>
  <c r="A75" i="8" l="1"/>
  <c r="L74" i="8"/>
  <c r="H74" i="8"/>
  <c r="D74" i="8"/>
  <c r="B74" i="8"/>
  <c r="G74" i="8"/>
  <c r="J74" i="8"/>
  <c r="F74" i="8"/>
  <c r="C74" i="8"/>
  <c r="M74" i="8"/>
  <c r="I74" i="8"/>
  <c r="E74" i="8"/>
  <c r="K74" i="8"/>
  <c r="A76" i="8" l="1"/>
  <c r="B75" i="8"/>
  <c r="M75" i="8"/>
  <c r="I75" i="8"/>
  <c r="E75" i="8"/>
  <c r="H75" i="8"/>
  <c r="K75" i="8"/>
  <c r="G75" i="8"/>
  <c r="C75" i="8"/>
  <c r="D75" i="8"/>
  <c r="J75" i="8"/>
  <c r="F75" i="8"/>
  <c r="L75" i="8"/>
  <c r="A77" i="8" l="1"/>
  <c r="J76" i="8"/>
  <c r="F76" i="8"/>
  <c r="I76" i="8"/>
  <c r="L76" i="8"/>
  <c r="H76" i="8"/>
  <c r="D76" i="8"/>
  <c r="E76" i="8"/>
  <c r="B76" i="8"/>
  <c r="K76" i="8"/>
  <c r="G76" i="8"/>
  <c r="C76" i="8"/>
  <c r="M76" i="8"/>
  <c r="A78" i="8" l="1"/>
  <c r="K77" i="8"/>
  <c r="G77" i="8"/>
  <c r="C77" i="8"/>
  <c r="F77" i="8"/>
  <c r="B77" i="8"/>
  <c r="M77" i="8"/>
  <c r="I77" i="8"/>
  <c r="E77" i="8"/>
  <c r="J77" i="8"/>
  <c r="L77" i="8"/>
  <c r="H77" i="8"/>
  <c r="D77" i="8"/>
  <c r="A79" i="8" l="1"/>
  <c r="L78" i="8"/>
  <c r="H78" i="8"/>
  <c r="D78" i="8"/>
  <c r="G78" i="8"/>
  <c r="J78" i="8"/>
  <c r="F78" i="8"/>
  <c r="B78" i="8"/>
  <c r="K78" i="8"/>
  <c r="C78" i="8"/>
  <c r="M78" i="8"/>
  <c r="I78" i="8"/>
  <c r="E78" i="8"/>
  <c r="A80" i="8" l="1"/>
  <c r="B79" i="8"/>
  <c r="M79" i="8"/>
  <c r="I79" i="8"/>
  <c r="E79" i="8"/>
  <c r="D79" i="8"/>
  <c r="K79" i="8"/>
  <c r="G79" i="8"/>
  <c r="C79" i="8"/>
  <c r="L79" i="8"/>
  <c r="J79" i="8"/>
  <c r="F79" i="8"/>
  <c r="H79" i="8"/>
  <c r="A81" i="8" l="1"/>
  <c r="J80" i="8"/>
  <c r="F80" i="8"/>
  <c r="M80" i="8"/>
  <c r="E80" i="8"/>
  <c r="L80" i="8"/>
  <c r="H80" i="8"/>
  <c r="D80" i="8"/>
  <c r="I80" i="8"/>
  <c r="B80" i="8"/>
  <c r="K80" i="8"/>
  <c r="G80" i="8"/>
  <c r="C80" i="8"/>
  <c r="A82" i="8" l="1"/>
  <c r="K81" i="8"/>
  <c r="G81" i="8"/>
  <c r="C81" i="8"/>
  <c r="F81" i="8"/>
  <c r="B81" i="8"/>
  <c r="M81" i="8"/>
  <c r="I81" i="8"/>
  <c r="E81" i="8"/>
  <c r="J81" i="8"/>
  <c r="L81" i="8"/>
  <c r="H81" i="8"/>
  <c r="D81" i="8"/>
  <c r="A83" i="8" l="1"/>
  <c r="L82" i="8"/>
  <c r="H82" i="8"/>
  <c r="D82" i="8"/>
  <c r="B82" i="8"/>
  <c r="K82" i="8"/>
  <c r="C82" i="8"/>
  <c r="J82" i="8"/>
  <c r="F82" i="8"/>
  <c r="G82" i="8"/>
  <c r="M82" i="8"/>
  <c r="I82" i="8"/>
  <c r="E82" i="8"/>
  <c r="A84" i="8" l="1"/>
  <c r="M83" i="8"/>
  <c r="I83" i="8"/>
  <c r="E83" i="8"/>
  <c r="H83" i="8"/>
  <c r="K83" i="8"/>
  <c r="G83" i="8"/>
  <c r="C83" i="8"/>
  <c r="L83" i="8"/>
  <c r="D83" i="8"/>
  <c r="B83" i="8"/>
  <c r="J83" i="8"/>
  <c r="F83" i="8"/>
  <c r="A85" i="8" l="1"/>
  <c r="B84" i="8"/>
  <c r="J84" i="8"/>
  <c r="F84" i="8"/>
  <c r="I84" i="8"/>
  <c r="L84" i="8"/>
  <c r="H84" i="8"/>
  <c r="D84" i="8"/>
  <c r="M84" i="8"/>
  <c r="E84" i="8"/>
  <c r="K84" i="8"/>
  <c r="G84" i="8"/>
  <c r="C84" i="8"/>
  <c r="J85" i="8" l="1"/>
  <c r="F85" i="8"/>
  <c r="B85" i="8"/>
  <c r="M85" i="8"/>
  <c r="I85" i="8"/>
  <c r="E85" i="8"/>
  <c r="A86" i="8"/>
  <c r="K85" i="8"/>
  <c r="G85" i="8"/>
  <c r="C85" i="8"/>
  <c r="L85" i="8"/>
  <c r="H85" i="8"/>
  <c r="D85" i="8"/>
  <c r="A87" i="8" l="1"/>
  <c r="J86" i="8"/>
  <c r="F86" i="8"/>
  <c r="B86" i="8"/>
  <c r="M86" i="8"/>
  <c r="I86" i="8"/>
  <c r="E86" i="8"/>
  <c r="K86" i="8"/>
  <c r="G86" i="8"/>
  <c r="C86" i="8"/>
  <c r="L86" i="8"/>
  <c r="H86" i="8"/>
  <c r="D86" i="8"/>
  <c r="J87" i="8" l="1"/>
  <c r="F87" i="8"/>
  <c r="B87" i="8"/>
  <c r="A88" i="8"/>
  <c r="M87" i="8"/>
  <c r="I87" i="8"/>
  <c r="E87" i="8"/>
  <c r="K87" i="8"/>
  <c r="G87" i="8"/>
  <c r="C87" i="8"/>
  <c r="D87" i="8"/>
  <c r="L87" i="8"/>
  <c r="H87" i="8"/>
  <c r="J88" i="8" l="1"/>
  <c r="F88" i="8"/>
  <c r="B88" i="8"/>
  <c r="M88" i="8"/>
  <c r="I88" i="8"/>
  <c r="E88" i="8"/>
  <c r="K88" i="8"/>
  <c r="G88" i="8"/>
  <c r="C88" i="8"/>
  <c r="A89" i="8"/>
  <c r="H88" i="8"/>
  <c r="D88" i="8"/>
  <c r="L88" i="8"/>
  <c r="J89" i="8" l="1"/>
  <c r="F89" i="8"/>
  <c r="B89" i="8"/>
  <c r="M89" i="8"/>
  <c r="I89" i="8"/>
  <c r="E89" i="8"/>
  <c r="A90" i="8"/>
  <c r="K89" i="8"/>
  <c r="G89" i="8"/>
  <c r="C89" i="8"/>
  <c r="L89" i="8"/>
  <c r="H89" i="8"/>
  <c r="D89" i="8"/>
  <c r="M90" i="8" l="1"/>
  <c r="I90" i="8"/>
  <c r="E90" i="8"/>
  <c r="B90" i="8"/>
  <c r="L90" i="8"/>
  <c r="H90" i="8"/>
  <c r="D90" i="8"/>
  <c r="J90" i="8"/>
  <c r="F90" i="8"/>
  <c r="K90" i="8"/>
  <c r="G90" i="8"/>
  <c r="C90" i="8"/>
  <c r="L132" i="7" l="1"/>
  <c r="L10" i="7" s="1"/>
  <c r="J132" i="7"/>
  <c r="J10" i="7" s="1"/>
  <c r="L197" i="7"/>
  <c r="L75" i="7" s="1"/>
  <c r="J197" i="7"/>
  <c r="J75" i="7" s="1"/>
  <c r="J318" i="7" l="1"/>
  <c r="L318" i="7"/>
  <c r="J253" i="7"/>
  <c r="L253" i="7"/>
  <c r="C21" i="24" l="1"/>
  <c r="C24" i="24" s="1"/>
  <c r="C25" i="24" s="1"/>
  <c r="C26" i="24" l="1"/>
  <c r="C31" i="24" l="1"/>
  <c r="C28" i="24"/>
  <c r="C30" i="24" s="1"/>
  <c r="E17" i="24"/>
  <c r="E18" i="24" s="1"/>
  <c r="E25" i="24" l="1"/>
  <c r="E26" i="24" s="1"/>
  <c r="E28" i="24"/>
  <c r="E19" i="24" l="1"/>
  <c r="F19" i="24"/>
  <c r="F29" i="24" s="1"/>
  <c r="F30" i="24" s="1"/>
  <c r="E29" i="24" l="1"/>
  <c r="E31" i="24"/>
  <c r="F21" i="24"/>
  <c r="E21" i="24"/>
  <c r="D17" i="24"/>
  <c r="D24" i="24" s="1"/>
  <c r="D18" i="24" l="1"/>
  <c r="D19" i="24" s="1"/>
  <c r="D28" i="24"/>
  <c r="D29" i="24"/>
  <c r="D25" i="24"/>
  <c r="D26" i="24" s="1"/>
  <c r="D30" i="24" s="1"/>
  <c r="D31" i="24" l="1"/>
</calcChain>
</file>

<file path=xl/sharedStrings.xml><?xml version="1.0" encoding="utf-8"?>
<sst xmlns="http://schemas.openxmlformats.org/spreadsheetml/2006/main" count="213" uniqueCount="108">
  <si>
    <t xml:space="preserve">Partial Indemnity Costs </t>
  </si>
  <si>
    <t>Year</t>
  </si>
  <si>
    <t>Quarter</t>
  </si>
  <si>
    <t>1st</t>
  </si>
  <si>
    <t>2nd</t>
  </si>
  <si>
    <t>3rd</t>
  </si>
  <si>
    <t>4th</t>
  </si>
  <si>
    <t>PJI (CJA s.128)</t>
  </si>
  <si>
    <t>Years</t>
  </si>
  <si>
    <t>Age</t>
  </si>
  <si>
    <t>Life Expectancy (Male)</t>
  </si>
  <si>
    <t>Life Expectancy (Female)</t>
  </si>
  <si>
    <t>MVA Scheme</t>
  </si>
  <si>
    <t>Bill 59</t>
  </si>
  <si>
    <t>Bill 198</t>
  </si>
  <si>
    <t>Start Date</t>
  </si>
  <si>
    <t>PJI RATES</t>
  </si>
  <si>
    <t>Criteria</t>
  </si>
  <si>
    <t>DIRECTION AND ACCOUNT CALCULATIONS</t>
  </si>
  <si>
    <t xml:space="preserve">Amount </t>
  </si>
  <si>
    <t>Lists</t>
  </si>
  <si>
    <t>Yes</t>
  </si>
  <si>
    <t>No</t>
  </si>
  <si>
    <t>Yes/No</t>
  </si>
  <si>
    <t>Male</t>
  </si>
  <si>
    <t>Life</t>
  </si>
  <si>
    <t>Life till 65 (Female)</t>
  </si>
  <si>
    <t>Life till 65 (Male)</t>
  </si>
  <si>
    <t>List</t>
  </si>
  <si>
    <t>Percentage</t>
  </si>
  <si>
    <t>TOTAL NET AMOUNT TO PLAINTIFF(S)</t>
  </si>
  <si>
    <t>Gender</t>
  </si>
  <si>
    <t>Female</t>
  </si>
  <si>
    <t xml:space="preserve">GRAND TOTAL PAYABLE TO LAW FIRM </t>
  </si>
  <si>
    <t>Statistics Canada</t>
  </si>
  <si>
    <t>Males</t>
  </si>
  <si>
    <r>
      <t>l</t>
    </r>
    <r>
      <rPr>
        <sz val="8"/>
        <rFont val="Arial"/>
        <family val="2"/>
      </rPr>
      <t>x</t>
    </r>
  </si>
  <si>
    <r>
      <t>d</t>
    </r>
    <r>
      <rPr>
        <sz val="8"/>
        <rFont val="Arial"/>
        <family val="2"/>
      </rPr>
      <t>x</t>
    </r>
  </si>
  <si>
    <r>
      <t>p</t>
    </r>
    <r>
      <rPr>
        <sz val="8"/>
        <rFont val="Arial"/>
        <family val="2"/>
      </rPr>
      <t>x</t>
    </r>
  </si>
  <si>
    <r>
      <t>q</t>
    </r>
    <r>
      <rPr>
        <sz val="8"/>
        <rFont val="Arial"/>
        <family val="2"/>
      </rPr>
      <t>x</t>
    </r>
  </si>
  <si>
    <r>
      <t>cv(q</t>
    </r>
    <r>
      <rPr>
        <sz val="8"/>
        <rFont val="Arial"/>
        <family val="2"/>
      </rPr>
      <t>x</t>
    </r>
    <r>
      <rPr>
        <sz val="10"/>
        <rFont val="Arial"/>
        <family val="2"/>
      </rPr>
      <t>)</t>
    </r>
  </si>
  <si>
    <t>Fx</t>
  </si>
  <si>
    <r>
      <t>L</t>
    </r>
    <r>
      <rPr>
        <sz val="8"/>
        <rFont val="Arial"/>
        <family val="2"/>
      </rPr>
      <t>x</t>
    </r>
  </si>
  <si>
    <r>
      <t>T</t>
    </r>
    <r>
      <rPr>
        <sz val="8"/>
        <rFont val="Arial"/>
        <family val="2"/>
      </rPr>
      <t>x</t>
    </r>
  </si>
  <si>
    <t>Tx to 65</t>
  </si>
  <si>
    <t>(input)</t>
  </si>
  <si>
    <t>Expectancy</t>
  </si>
  <si>
    <t>Calc'd</t>
  </si>
  <si>
    <t>Females</t>
  </si>
  <si>
    <t>To Age</t>
  </si>
  <si>
    <t>Calculated</t>
  </si>
  <si>
    <t>Ontario Rates</t>
  </si>
  <si>
    <t>DRM Calculated Present Value Multipliers by length of time (need to add mortality in)</t>
  </si>
  <si>
    <r>
      <t xml:space="preserve">TABLES </t>
    </r>
    <r>
      <rPr>
        <b/>
        <sz val="14"/>
        <rFont val="Arial"/>
        <family val="2"/>
      </rPr>
      <t>(MVA SCHEME/PJI RATES)</t>
    </r>
  </si>
  <si>
    <t>Applicable Mortality Table</t>
  </si>
  <si>
    <t>Applicable Mortality Table (by stated gender)</t>
  </si>
  <si>
    <t>Time Limits</t>
  </si>
  <si>
    <t>Data Available Until:</t>
  </si>
  <si>
    <t>Use the calculations in this column for the "Direction" and "Release"?</t>
  </si>
  <si>
    <r>
      <t xml:space="preserve">You may answer "yes" to any of the </t>
    </r>
    <r>
      <rPr>
        <b/>
        <u/>
        <sz val="14"/>
        <rFont val="Arial"/>
        <family val="2"/>
      </rPr>
      <t>Yellow</t>
    </r>
    <r>
      <rPr>
        <b/>
        <sz val="14"/>
        <rFont val="Arial"/>
        <family val="2"/>
      </rPr>
      <t xml:space="preserve"> boxes below (to use the figures in a particular column)</t>
    </r>
  </si>
  <si>
    <t>COMPOUND INTEREST RATE CHART</t>
  </si>
  <si>
    <t># of Months</t>
  </si>
  <si>
    <t>Interest Rate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</si>
  <si>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</si>
  <si>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</si>
  <si>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</si>
  <si>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</si>
  <si>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</si>
  <si>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</si>
  <si>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</si>
  <si>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</si>
  <si>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</si>
  <si>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</si>
  <si>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Assessable Disbursements, inclusive of all taxes (approx)</t>
  </si>
  <si>
    <t>HST %</t>
  </si>
  <si>
    <t>Section 51(2) of the Post Sept 2010 SABS provides for interest on overdue amounts at the rate of 1% per month compounded monthly</t>
  </si>
  <si>
    <t>Section 46(2) of the olds SABS (pre Sept 2010) provides for interest on overdue amounts at the rate of 2% per month compounded monthly</t>
  </si>
  <si>
    <t>Legislation on or after Sept 1, 2010</t>
  </si>
  <si>
    <t>Title</t>
  </si>
  <si>
    <t>PJI MVA LOW GENERAL DATE</t>
  </si>
  <si>
    <t>PJI General Rate</t>
  </si>
  <si>
    <t>HST on Fee</t>
  </si>
  <si>
    <t>Total Damage Amount to Plaintiffs (before Fees)</t>
  </si>
  <si>
    <t>HST on Partial Indemnity Costs</t>
  </si>
  <si>
    <t>TOTAL OF DAMAGES (INCLUSIVE OF INTEREST)</t>
  </si>
  <si>
    <t>Deductible Table</t>
  </si>
  <si>
    <t xml:space="preserve">Deductible </t>
  </si>
  <si>
    <t>Deductible FLA</t>
  </si>
  <si>
    <t>Vanishing Threshold</t>
  </si>
  <si>
    <t>Vanishing Threshold FLA</t>
  </si>
  <si>
    <t>Last Deductible Date Known</t>
  </si>
  <si>
    <t>YES (on Damages Only)</t>
  </si>
  <si>
    <t>YES (on Costs Too)</t>
  </si>
  <si>
    <t>Canada Life Tables - 2020 - 2022</t>
  </si>
  <si>
    <t/>
  </si>
  <si>
    <t>LIFE EXPECTANCY TABLES (from expected McKeller's Chart-using 2020-2022 data)-UNCHECKED</t>
  </si>
  <si>
    <r>
      <t>PRESENT VALUES</t>
    </r>
    <r>
      <rPr>
        <b/>
        <sz val="12"/>
        <rFont val="Arial"/>
        <family val="2"/>
      </rPr>
      <t xml:space="preserve"> (from McKellar's Chart)</t>
    </r>
    <r>
      <rPr>
        <b/>
        <sz val="15"/>
        <rFont val="Arial"/>
        <family val="2"/>
      </rPr>
      <t>-unchecked</t>
    </r>
  </si>
  <si>
    <t>ONTARIO PERSONAL INJURY DAMAGES CALCULATOR 2025</t>
  </si>
  <si>
    <t>Ontario Rate 2025 (1.1% for 15 years then 2.5% thereafter)</t>
  </si>
  <si>
    <t>Convention Costs 2025</t>
  </si>
  <si>
    <t>Convention Costs</t>
  </si>
  <si>
    <t>Insert Partial Indemnity Cost Contribution % (excludes all taxes)</t>
  </si>
  <si>
    <t>created by Darcy Merkur of Thomson Rogers LLP</t>
  </si>
  <si>
    <t>Fixed Amount</t>
  </si>
  <si>
    <r>
      <t xml:space="preserve">Insert a $ amount in either or both </t>
    </r>
    <r>
      <rPr>
        <b/>
        <u/>
        <sz val="14"/>
        <rFont val="Arial"/>
        <family val="2"/>
      </rPr>
      <t>Yellow</t>
    </r>
    <r>
      <rPr>
        <b/>
        <sz val="14"/>
        <rFont val="Arial"/>
        <family val="2"/>
      </rPr>
      <t xml:space="preserve"> boxes below </t>
    </r>
  </si>
  <si>
    <r>
      <t xml:space="preserve">MERKURATOR MEDIATION GENIE </t>
    </r>
    <r>
      <rPr>
        <b/>
        <u/>
        <sz val="15"/>
        <color rgb="FF000000"/>
        <rFont val="Arial"/>
        <family val="2"/>
      </rPr>
      <t>(for all)</t>
    </r>
  </si>
  <si>
    <r>
      <t xml:space="preserve">Insert the Information requested in the </t>
    </r>
    <r>
      <rPr>
        <b/>
        <u/>
        <sz val="13"/>
        <rFont val="Arial"/>
        <family val="2"/>
      </rPr>
      <t>Yellow</t>
    </r>
    <r>
      <rPr>
        <b/>
        <sz val="13"/>
        <rFont val="Arial"/>
        <family val="2"/>
      </rPr>
      <t xml:space="preserve"> boxes below</t>
    </r>
  </si>
  <si>
    <t>GRAND ALL-INCLUSIVE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</si>
</sst>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0.0000"/>
    <numFmt numFmtId="167" formatCode="0.0%"/>
    <numFmt numFmtId="168" formatCode="0.000%"/>
    <numFmt numFmtId="169" formatCode="[$-409]mmmm\ d\,\ yyyy;@"/>
    <numFmt numFmtId="170" formatCode="#,##0.0000_);[Red]\(#,##0.0000\)"/>
    <numFmt numFmtId="171" formatCode="_-* #,##0_-;\-* #,##0_-;_-* &quot;-&quot;??_-;_-@_-"/>
    <numFmt numFmtId="172" formatCode="#,##0.000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sz val="9"/>
      <color indexed="55"/>
      <name val="Arial"/>
      <family val="2"/>
    </font>
    <font>
      <b/>
      <u/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u/>
      <sz val="13"/>
      <name val="Arial"/>
      <family val="2"/>
    </font>
    <font>
      <sz val="8"/>
      <name val="Arial"/>
      <family val="2"/>
    </font>
    <font>
      <b/>
      <u/>
      <sz val="9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u/>
      <sz val="16"/>
      <color indexed="10"/>
      <name val="Arial"/>
      <family val="2"/>
    </font>
    <font>
      <b/>
      <sz val="7"/>
      <color indexed="8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B050"/>
      <name val="Arial"/>
      <family val="2"/>
    </font>
    <font>
      <i/>
      <sz val="8"/>
      <color rgb="FFFF0000"/>
      <name val="Arial"/>
      <family val="2"/>
    </font>
    <font>
      <b/>
      <u/>
      <sz val="22"/>
      <color indexed="8"/>
      <name val="Arial"/>
      <family val="2"/>
    </font>
    <font>
      <b/>
      <u/>
      <sz val="15"/>
      <color rgb="FF000000"/>
      <name val="Arial"/>
      <family val="2"/>
    </font>
    <font>
      <b/>
      <sz val="1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0000FF"/>
      </bottom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Border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38" fillId="0" borderId="0" applyNumberFormat="0" applyFill="0" applyBorder="0" applyAlignment="0" applyProtection="0"/>
    <xf numFmtId="0" fontId="1" fillId="0" borderId="0"/>
  </cellStyleXfs>
  <cellXfs count="249">
    <xf numFmtId="0" fontId="0" fillId="0" borderId="0" xfId="0"/>
    <xf numFmtId="0" fontId="10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3" fillId="3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164" fontId="6" fillId="2" borderId="0" xfId="0" applyNumberFormat="1" applyFont="1" applyFill="1" applyProtection="1">
      <protection hidden="1"/>
    </xf>
    <xf numFmtId="15" fontId="6" fillId="2" borderId="0" xfId="0" applyNumberFormat="1" applyFont="1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3" borderId="1" xfId="0" applyFill="1" applyBorder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6" fillId="3" borderId="1" xfId="0" applyFont="1" applyFill="1" applyBorder="1" applyProtection="1">
      <protection hidden="1"/>
    </xf>
    <xf numFmtId="0" fontId="15" fillId="3" borderId="2" xfId="0" applyFont="1" applyFill="1" applyBorder="1" applyProtection="1">
      <protection hidden="1"/>
    </xf>
    <xf numFmtId="0" fontId="0" fillId="0" borderId="0" xfId="0" applyProtection="1">
      <protection hidden="1"/>
    </xf>
    <xf numFmtId="0" fontId="6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2" borderId="0" xfId="0" applyFont="1" applyFill="1" applyAlignment="1" applyProtection="1">
      <alignment horizontal="right" shrinkToFit="1"/>
      <protection hidden="1"/>
    </xf>
    <xf numFmtId="164" fontId="18" fillId="2" borderId="0" xfId="0" applyNumberFormat="1" applyFont="1" applyFill="1" applyAlignment="1" applyProtection="1">
      <alignment shrinkToFit="1"/>
      <protection hidden="1"/>
    </xf>
    <xf numFmtId="0" fontId="18" fillId="2" borderId="0" xfId="0" applyFont="1" applyFill="1" applyAlignment="1" applyProtection="1">
      <alignment shrinkToFit="1"/>
      <protection hidden="1"/>
    </xf>
    <xf numFmtId="43" fontId="14" fillId="2" borderId="0" xfId="0" applyNumberFormat="1" applyFont="1" applyFill="1" applyAlignment="1" applyProtection="1">
      <alignment shrinkToFit="1"/>
      <protection hidden="1"/>
    </xf>
    <xf numFmtId="0" fontId="14" fillId="2" borderId="0" xfId="0" applyFont="1" applyFill="1" applyAlignment="1" applyProtection="1">
      <alignment shrinkToFit="1"/>
      <protection hidden="1"/>
    </xf>
    <xf numFmtId="0" fontId="8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  <xf numFmtId="165" fontId="8" fillId="2" borderId="0" xfId="0" applyNumberFormat="1" applyFont="1" applyFill="1" applyAlignment="1" applyProtection="1">
      <alignment shrinkToFit="1"/>
      <protection hidden="1"/>
    </xf>
    <xf numFmtId="165" fontId="9" fillId="2" borderId="0" xfId="0" applyNumberFormat="1" applyFont="1" applyFill="1" applyBorder="1" applyAlignment="1" applyProtection="1">
      <alignment shrinkToFit="1"/>
      <protection hidden="1"/>
    </xf>
    <xf numFmtId="165" fontId="6" fillId="2" borderId="0" xfId="0" applyNumberFormat="1" applyFont="1" applyFill="1" applyAlignment="1" applyProtection="1">
      <alignment horizontal="right" shrinkToFit="1"/>
      <protection hidden="1"/>
    </xf>
    <xf numFmtId="0" fontId="7" fillId="2" borderId="0" xfId="0" applyFont="1" applyFill="1" applyAlignment="1" applyProtection="1">
      <alignment horizontal="right" shrinkToFit="1"/>
      <protection hidden="1"/>
    </xf>
    <xf numFmtId="0" fontId="28" fillId="2" borderId="0" xfId="0" applyFont="1" applyFill="1" applyAlignment="1" applyProtection="1">
      <alignment shrinkToFit="1"/>
      <protection hidden="1"/>
    </xf>
    <xf numFmtId="0" fontId="28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0" fillId="0" borderId="0" xfId="0" applyAlignment="1" applyProtection="1">
      <alignment horizontal="right" shrinkToFit="1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  <xf numFmtId="168" fontId="24" fillId="3" borderId="1" xfId="2" applyNumberFormat="1" applyFont="1" applyFill="1" applyBorder="1" applyProtection="1">
      <protection hidden="1"/>
    </xf>
    <xf numFmtId="168" fontId="24" fillId="3" borderId="9" xfId="2" applyNumberFormat="1" applyFont="1" applyFill="1" applyBorder="1" applyProtection="1">
      <protection hidden="1"/>
    </xf>
    <xf numFmtId="168" fontId="24" fillId="6" borderId="10" xfId="2" applyNumberFormat="1" applyFont="1" applyFill="1" applyBorder="1" applyProtection="1">
      <protection hidden="1"/>
    </xf>
    <xf numFmtId="168" fontId="24" fillId="6" borderId="11" xfId="2" applyNumberFormat="1" applyFont="1" applyFill="1" applyBorder="1" applyProtection="1">
      <protection hidden="1"/>
    </xf>
    <xf numFmtId="168" fontId="24" fillId="3" borderId="8" xfId="2" applyNumberFormat="1" applyFont="1" applyFill="1" applyBorder="1" applyProtection="1">
      <protection hidden="1"/>
    </xf>
    <xf numFmtId="0" fontId="8" fillId="8" borderId="1" xfId="0" applyFont="1" applyFill="1" applyBorder="1" applyProtection="1">
      <protection hidden="1"/>
    </xf>
    <xf numFmtId="0" fontId="8" fillId="0" borderId="0" xfId="0" applyFont="1" applyProtection="1">
      <protection hidden="1"/>
    </xf>
    <xf numFmtId="0" fontId="13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right"/>
      <protection hidden="1"/>
    </xf>
    <xf numFmtId="0" fontId="0" fillId="2" borderId="1" xfId="0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4" fontId="5" fillId="3" borderId="0" xfId="0" applyNumberFormat="1" applyFont="1" applyFill="1" applyAlignment="1" applyProtection="1">
      <alignment horizontal="right" wrapText="1"/>
      <protection hidden="1"/>
    </xf>
    <xf numFmtId="0" fontId="0" fillId="2" borderId="0" xfId="0" applyFill="1" applyBorder="1" applyAlignment="1" applyProtection="1">
      <alignment shrinkToFit="1"/>
      <protection hidden="1"/>
    </xf>
    <xf numFmtId="166" fontId="8" fillId="4" borderId="5" xfId="0" applyNumberFormat="1" applyFont="1" applyFill="1" applyBorder="1" applyProtection="1">
      <protection hidden="1"/>
    </xf>
    <xf numFmtId="166" fontId="0" fillId="4" borderId="7" xfId="0" applyNumberFormat="1" applyFill="1" applyBorder="1" applyProtection="1">
      <protection hidden="1"/>
    </xf>
    <xf numFmtId="170" fontId="0" fillId="3" borderId="1" xfId="0" applyNumberFormat="1" applyFill="1" applyBorder="1" applyProtection="1">
      <protection hidden="1"/>
    </xf>
    <xf numFmtId="170" fontId="0" fillId="3" borderId="8" xfId="0" applyNumberFormat="1" applyFill="1" applyBorder="1" applyProtection="1">
      <protection hidden="1"/>
    </xf>
    <xf numFmtId="170" fontId="0" fillId="8" borderId="1" xfId="0" applyNumberFormat="1" applyFill="1" applyBorder="1" applyProtection="1">
      <protection hidden="1"/>
    </xf>
    <xf numFmtId="43" fontId="0" fillId="3" borderId="1" xfId="0" applyNumberFormat="1" applyFill="1" applyBorder="1" applyProtection="1">
      <protection hidden="1"/>
    </xf>
    <xf numFmtId="43" fontId="0" fillId="3" borderId="1" xfId="1" applyFont="1" applyFill="1" applyBorder="1" applyProtection="1"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0" xfId="0" applyFill="1" applyBorder="1" applyProtection="1">
      <protection hidden="1"/>
    </xf>
    <xf numFmtId="166" fontId="0" fillId="4" borderId="7" xfId="0" applyNumberFormat="1" applyFill="1" applyBorder="1" applyAlignment="1" applyProtection="1">
      <alignment horizontal="center"/>
      <protection hidden="1"/>
    </xf>
    <xf numFmtId="171" fontId="0" fillId="4" borderId="0" xfId="0" applyNumberFormat="1" applyFill="1" applyBorder="1" applyProtection="1"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7" xfId="0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8" fillId="0" borderId="0" xfId="0" applyFont="1" applyAlignment="1" applyProtection="1">
      <alignment shrinkToFit="1"/>
      <protection hidden="1"/>
    </xf>
    <xf numFmtId="165" fontId="8" fillId="6" borderId="18" xfId="0" applyNumberFormat="1" applyFont="1" applyFill="1" applyBorder="1" applyAlignment="1" applyProtection="1">
      <alignment horizontal="right" shrinkToFit="1"/>
      <protection locked="0"/>
    </xf>
    <xf numFmtId="165" fontId="8" fillId="6" borderId="21" xfId="0" applyNumberFormat="1" applyFont="1" applyFill="1" applyBorder="1" applyAlignment="1" applyProtection="1">
      <alignment horizontal="right" shrinkToFit="1"/>
      <protection locked="0"/>
    </xf>
    <xf numFmtId="165" fontId="21" fillId="6" borderId="22" xfId="0" applyNumberFormat="1" applyFont="1" applyFill="1" applyBorder="1" applyAlignment="1" applyProtection="1">
      <alignment horizontal="right" shrinkToFit="1"/>
      <protection locked="0"/>
    </xf>
    <xf numFmtId="14" fontId="28" fillId="0" borderId="0" xfId="0" applyNumberFormat="1" applyFont="1" applyAlignment="1" applyProtection="1">
      <alignment shrinkToFit="1"/>
      <protection hidden="1"/>
    </xf>
    <xf numFmtId="15" fontId="28" fillId="0" borderId="0" xfId="0" applyNumberFormat="1" applyFont="1" applyAlignment="1" applyProtection="1">
      <alignment shrinkToFit="1"/>
      <protection hidden="1"/>
    </xf>
    <xf numFmtId="167" fontId="30" fillId="2" borderId="1" xfId="0" applyNumberFormat="1" applyFont="1" applyFill="1" applyBorder="1" applyProtection="1">
      <protection hidden="1"/>
    </xf>
    <xf numFmtId="15" fontId="7" fillId="2" borderId="0" xfId="0" applyNumberFormat="1" applyFont="1" applyFill="1" applyProtection="1">
      <protection hidden="1"/>
    </xf>
    <xf numFmtId="0" fontId="20" fillId="6" borderId="23" xfId="0" applyFont="1" applyFill="1" applyBorder="1" applyAlignment="1" applyProtection="1">
      <alignment horizontal="right" shrinkToFit="1"/>
      <protection locked="0" hidden="1"/>
    </xf>
    <xf numFmtId="44" fontId="12" fillId="2" borderId="0" xfId="0" applyNumberFormat="1" applyFont="1" applyFill="1" applyBorder="1" applyAlignment="1" applyProtection="1">
      <alignment shrinkToFit="1"/>
      <protection hidden="1"/>
    </xf>
    <xf numFmtId="0" fontId="32" fillId="2" borderId="0" xfId="0" applyFont="1" applyFill="1" applyBorder="1" applyAlignment="1">
      <alignment shrinkToFit="1"/>
    </xf>
    <xf numFmtId="44" fontId="14" fillId="5" borderId="24" xfId="0" applyNumberFormat="1" applyFont="1" applyFill="1" applyBorder="1" applyAlignment="1" applyProtection="1">
      <alignment shrinkToFit="1"/>
      <protection hidden="1"/>
    </xf>
    <xf numFmtId="44" fontId="14" fillId="5" borderId="19" xfId="0" applyNumberFormat="1" applyFont="1" applyFill="1" applyBorder="1" applyAlignment="1" applyProtection="1">
      <alignment shrinkToFit="1"/>
      <protection hidden="1"/>
    </xf>
    <xf numFmtId="44" fontId="8" fillId="5" borderId="19" xfId="0" applyNumberFormat="1" applyFont="1" applyFill="1" applyBorder="1" applyAlignment="1" applyProtection="1">
      <alignment shrinkToFit="1"/>
      <protection hidden="1"/>
    </xf>
    <xf numFmtId="44" fontId="21" fillId="5" borderId="25" xfId="0" applyNumberFormat="1" applyFont="1" applyFill="1" applyBorder="1" applyAlignment="1" applyProtection="1">
      <alignment shrinkToFit="1"/>
      <protection hidden="1"/>
    </xf>
    <xf numFmtId="165" fontId="14" fillId="2" borderId="5" xfId="0" applyNumberFormat="1" applyFont="1" applyFill="1" applyBorder="1" applyAlignment="1" applyProtection="1">
      <alignment horizontal="right" shrinkToFit="1"/>
      <protection hidden="1"/>
    </xf>
    <xf numFmtId="165" fontId="14" fillId="2" borderId="15" xfId="0" applyNumberFormat="1" applyFont="1" applyFill="1" applyBorder="1" applyAlignment="1" applyProtection="1">
      <alignment horizontal="right" shrinkToFit="1"/>
      <protection hidden="1"/>
    </xf>
    <xf numFmtId="165" fontId="14" fillId="2" borderId="16" xfId="0" applyNumberFormat="1" applyFont="1" applyFill="1" applyBorder="1" applyAlignment="1" applyProtection="1">
      <alignment horizontal="right" shrinkToFit="1"/>
      <protection hidden="1"/>
    </xf>
    <xf numFmtId="44" fontId="8" fillId="5" borderId="20" xfId="0" applyNumberFormat="1" applyFont="1" applyFill="1" applyBorder="1" applyAlignment="1" applyProtection="1">
      <alignment shrinkToFit="1"/>
      <protection hidden="1"/>
    </xf>
    <xf numFmtId="44" fontId="8" fillId="5" borderId="25" xfId="0" applyNumberFormat="1" applyFont="1" applyFill="1" applyBorder="1" applyAlignment="1" applyProtection="1">
      <alignment shrinkToFit="1"/>
      <protection hidden="1"/>
    </xf>
    <xf numFmtId="165" fontId="14" fillId="2" borderId="25" xfId="0" applyNumberFormat="1" applyFont="1" applyFill="1" applyBorder="1" applyAlignment="1" applyProtection="1">
      <alignment horizontal="right" shrinkToFit="1"/>
      <protection hidden="1"/>
    </xf>
    <xf numFmtId="167" fontId="14" fillId="2" borderId="1" xfId="0" applyNumberFormat="1" applyFont="1" applyFill="1" applyBorder="1" applyProtection="1">
      <protection hidden="1"/>
    </xf>
    <xf numFmtId="0" fontId="19" fillId="2" borderId="0" xfId="0" applyFont="1" applyFill="1" applyAlignment="1">
      <alignment horizontal="left"/>
    </xf>
    <xf numFmtId="0" fontId="27" fillId="2" borderId="0" xfId="0" applyFont="1" applyFill="1"/>
    <xf numFmtId="0" fontId="0" fillId="2" borderId="0" xfId="0" applyFill="1"/>
    <xf numFmtId="0" fontId="34" fillId="3" borderId="0" xfId="0" applyFont="1" applyFill="1" applyBorder="1"/>
    <xf numFmtId="0" fontId="0" fillId="3" borderId="0" xfId="0" applyFill="1" applyBorder="1"/>
    <xf numFmtId="0" fontId="34" fillId="2" borderId="0" xfId="0" applyFont="1" applyFill="1" applyBorder="1"/>
    <xf numFmtId="0" fontId="16" fillId="7" borderId="0" xfId="0" applyFont="1" applyFill="1" applyAlignment="1">
      <alignment horizontal="right"/>
    </xf>
    <xf numFmtId="0" fontId="35" fillId="7" borderId="0" xfId="0" applyFont="1" applyFill="1"/>
    <xf numFmtId="0" fontId="35" fillId="7" borderId="0" xfId="0" applyFont="1" applyFill="1" applyAlignment="1">
      <alignment horizontal="right"/>
    </xf>
    <xf numFmtId="0" fontId="26" fillId="7" borderId="0" xfId="0" applyFont="1" applyFill="1"/>
    <xf numFmtId="10" fontId="26" fillId="7" borderId="0" xfId="2" applyNumberFormat="1" applyFont="1" applyFill="1"/>
    <xf numFmtId="0" fontId="16" fillId="7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2" fontId="0" fillId="0" borderId="0" xfId="0" applyNumberFormat="1" applyAlignment="1" applyProtection="1">
      <alignment shrinkToFit="1"/>
      <protection hidden="1"/>
    </xf>
    <xf numFmtId="0" fontId="0" fillId="10" borderId="4" xfId="0" applyFill="1" applyBorder="1" applyProtection="1">
      <protection hidden="1"/>
    </xf>
    <xf numFmtId="0" fontId="0" fillId="10" borderId="12" xfId="0" applyFill="1" applyBorder="1" applyProtection="1">
      <protection hidden="1"/>
    </xf>
    <xf numFmtId="166" fontId="0" fillId="10" borderId="5" xfId="0" applyNumberFormat="1" applyFill="1" applyBorder="1" applyProtection="1">
      <protection hidden="1"/>
    </xf>
    <xf numFmtId="166" fontId="8" fillId="10" borderId="7" xfId="0" applyNumberFormat="1" applyFont="1" applyFill="1" applyBorder="1" applyProtection="1">
      <protection hidden="1"/>
    </xf>
    <xf numFmtId="166" fontId="0" fillId="10" borderId="7" xfId="0" applyNumberFormat="1" applyFill="1" applyBorder="1" applyProtection="1">
      <protection hidden="1"/>
    </xf>
    <xf numFmtId="0" fontId="0" fillId="10" borderId="6" xfId="0" applyFill="1" applyBorder="1" applyProtection="1">
      <protection hidden="1"/>
    </xf>
    <xf numFmtId="0" fontId="0" fillId="10" borderId="0" xfId="0" applyFill="1" applyBorder="1" applyProtection="1">
      <protection hidden="1"/>
    </xf>
    <xf numFmtId="0" fontId="0" fillId="10" borderId="6" xfId="0" applyFill="1" applyBorder="1" applyAlignment="1" applyProtection="1">
      <alignment horizont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166" fontId="0" fillId="10" borderId="7" xfId="0" applyNumberFormat="1" applyFill="1" applyBorder="1" applyAlignment="1" applyProtection="1">
      <alignment horizontal="center"/>
      <protection hidden="1"/>
    </xf>
    <xf numFmtId="171" fontId="0" fillId="10" borderId="0" xfId="0" applyNumberFormat="1" applyFill="1" applyBorder="1" applyProtection="1">
      <protection hidden="1"/>
    </xf>
    <xf numFmtId="1" fontId="8" fillId="9" borderId="7" xfId="0" applyNumberFormat="1" applyFont="1" applyFill="1" applyBorder="1" applyProtection="1">
      <protection locked="0" hidden="1"/>
    </xf>
    <xf numFmtId="166" fontId="8" fillId="9" borderId="7" xfId="0" applyNumberFormat="1" applyFont="1" applyFill="1" applyBorder="1" applyProtection="1">
      <protection locked="0" hidden="1"/>
    </xf>
    <xf numFmtId="43" fontId="0" fillId="10" borderId="0" xfId="0" applyNumberFormat="1" applyFill="1" applyBorder="1" applyProtection="1">
      <protection hidden="1"/>
    </xf>
    <xf numFmtId="171" fontId="0" fillId="10" borderId="0" xfId="1" applyNumberFormat="1" applyFont="1" applyFill="1" applyBorder="1" applyAlignment="1" applyProtection="1">
      <protection hidden="1"/>
    </xf>
    <xf numFmtId="166" fontId="0" fillId="10" borderId="7" xfId="1" applyNumberFormat="1" applyFont="1" applyFill="1" applyBorder="1" applyAlignment="1" applyProtection="1">
      <protection hidden="1"/>
    </xf>
    <xf numFmtId="0" fontId="0" fillId="10" borderId="14" xfId="0" applyFill="1" applyBorder="1" applyProtection="1">
      <protection hidden="1"/>
    </xf>
    <xf numFmtId="0" fontId="0" fillId="10" borderId="15" xfId="0" applyFill="1" applyBorder="1" applyProtection="1">
      <protection hidden="1"/>
    </xf>
    <xf numFmtId="43" fontId="0" fillId="10" borderId="15" xfId="0" applyNumberFormat="1" applyFill="1" applyBorder="1" applyProtection="1">
      <protection hidden="1"/>
    </xf>
    <xf numFmtId="171" fontId="0" fillId="10" borderId="15" xfId="1" applyNumberFormat="1" applyFont="1" applyFill="1" applyBorder="1" applyAlignment="1" applyProtection="1">
      <protection hidden="1"/>
    </xf>
    <xf numFmtId="166" fontId="0" fillId="10" borderId="16" xfId="1" applyNumberFormat="1" applyFont="1" applyFill="1" applyBorder="1" applyAlignment="1" applyProtection="1">
      <protection hidden="1"/>
    </xf>
    <xf numFmtId="0" fontId="0" fillId="10" borderId="6" xfId="0" applyFill="1" applyBorder="1" applyAlignment="1" applyProtection="1">
      <alignment horizontal="right"/>
      <protection hidden="1"/>
    </xf>
    <xf numFmtId="0" fontId="0" fillId="10" borderId="0" xfId="0" applyFill="1" applyBorder="1" applyAlignment="1" applyProtection="1">
      <alignment horizontal="right"/>
      <protection hidden="1"/>
    </xf>
    <xf numFmtId="43" fontId="0" fillId="10" borderId="0" xfId="0" applyNumberFormat="1" applyFill="1" applyBorder="1" applyAlignment="1" applyProtection="1">
      <alignment horizontal="right"/>
      <protection hidden="1"/>
    </xf>
    <xf numFmtId="171" fontId="0" fillId="10" borderId="0" xfId="1" applyNumberFormat="1" applyFont="1" applyFill="1" applyBorder="1" applyAlignment="1" applyProtection="1">
      <alignment horizontal="right"/>
      <protection hidden="1"/>
    </xf>
    <xf numFmtId="166" fontId="0" fillId="10" borderId="7" xfId="1" applyNumberFormat="1" applyFont="1" applyFill="1" applyBorder="1" applyAlignment="1" applyProtection="1">
      <alignment horizontal="right"/>
      <protection hidden="1"/>
    </xf>
    <xf numFmtId="0" fontId="0" fillId="10" borderId="14" xfId="0" applyFill="1" applyBorder="1" applyAlignment="1" applyProtection="1">
      <alignment horizontal="right"/>
      <protection hidden="1"/>
    </xf>
    <xf numFmtId="0" fontId="0" fillId="10" borderId="15" xfId="0" applyFill="1" applyBorder="1" applyAlignment="1" applyProtection="1">
      <alignment horizontal="right"/>
      <protection hidden="1"/>
    </xf>
    <xf numFmtId="43" fontId="0" fillId="10" borderId="15" xfId="0" applyNumberFormat="1" applyFill="1" applyBorder="1" applyAlignment="1" applyProtection="1">
      <alignment horizontal="right"/>
      <protection hidden="1"/>
    </xf>
    <xf numFmtId="171" fontId="0" fillId="10" borderId="15" xfId="1" applyNumberFormat="1" applyFont="1" applyFill="1" applyBorder="1" applyAlignment="1" applyProtection="1">
      <alignment horizontal="right"/>
      <protection hidden="1"/>
    </xf>
    <xf numFmtId="166" fontId="0" fillId="10" borderId="16" xfId="1" applyNumberFormat="1" applyFont="1" applyFill="1" applyBorder="1" applyAlignment="1" applyProtection="1">
      <alignment horizontal="right"/>
      <protection hidden="1"/>
    </xf>
    <xf numFmtId="14" fontId="0" fillId="11" borderId="0" xfId="0" applyNumberFormat="1" applyFill="1" applyAlignment="1" applyProtection="1">
      <alignment horizontal="left" shrinkToFit="1"/>
      <protection hidden="1"/>
    </xf>
    <xf numFmtId="14" fontId="6" fillId="11" borderId="0" xfId="0" applyNumberFormat="1" applyFont="1" applyFill="1" applyProtection="1">
      <protection hidden="1"/>
    </xf>
    <xf numFmtId="0" fontId="15" fillId="11" borderId="0" xfId="0" applyFont="1" applyFill="1" applyAlignment="1" applyProtection="1">
      <alignment shrinkToFit="1"/>
      <protection hidden="1"/>
    </xf>
    <xf numFmtId="0" fontId="28" fillId="11" borderId="0" xfId="0" applyFont="1" applyFill="1" applyAlignment="1" applyProtection="1">
      <alignment shrinkToFit="1"/>
      <protection hidden="1"/>
    </xf>
    <xf numFmtId="0" fontId="0" fillId="11" borderId="0" xfId="0" applyFill="1" applyAlignment="1" applyProtection="1">
      <alignment shrinkToFit="1"/>
      <protection hidden="1"/>
    </xf>
    <xf numFmtId="0" fontId="8" fillId="11" borderId="0" xfId="0" applyFont="1" applyFill="1" applyAlignment="1" applyProtection="1">
      <alignment shrinkToFit="1"/>
      <protection hidden="1"/>
    </xf>
    <xf numFmtId="9" fontId="0" fillId="11" borderId="0" xfId="0" applyNumberFormat="1" applyFill="1" applyAlignment="1" applyProtection="1">
      <alignment shrinkToFit="1"/>
      <protection hidden="1"/>
    </xf>
    <xf numFmtId="167" fontId="0" fillId="11" borderId="0" xfId="0" applyNumberFormat="1" applyFill="1" applyAlignment="1" applyProtection="1">
      <alignment shrinkToFit="1"/>
      <protection hidden="1"/>
    </xf>
    <xf numFmtId="0" fontId="7" fillId="11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167" fontId="4" fillId="2" borderId="1" xfId="0" applyNumberFormat="1" applyFont="1" applyFill="1" applyBorder="1" applyProtection="1">
      <protection hidden="1"/>
    </xf>
    <xf numFmtId="43" fontId="8" fillId="5" borderId="0" xfId="0" applyNumberFormat="1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left" shrinkToFit="1"/>
      <protection hidden="1"/>
    </xf>
    <xf numFmtId="0" fontId="4" fillId="11" borderId="0" xfId="0" applyFont="1" applyFill="1" applyAlignment="1" applyProtection="1">
      <alignment shrinkToFit="1"/>
      <protection hidden="1"/>
    </xf>
    <xf numFmtId="15" fontId="0" fillId="11" borderId="0" xfId="0" applyNumberFormat="1" applyFill="1" applyAlignment="1" applyProtection="1">
      <alignment shrinkToFit="1"/>
      <protection hidden="1"/>
    </xf>
    <xf numFmtId="44" fontId="4" fillId="5" borderId="19" xfId="0" applyNumberFormat="1" applyFont="1" applyFill="1" applyBorder="1" applyAlignment="1" applyProtection="1">
      <alignment shrinkToFit="1"/>
      <protection hidden="1"/>
    </xf>
    <xf numFmtId="165" fontId="14" fillId="12" borderId="19" xfId="0" applyNumberFormat="1" applyFont="1" applyFill="1" applyBorder="1" applyAlignment="1" applyProtection="1">
      <alignment horizontal="right" shrinkToFit="1"/>
      <protection hidden="1"/>
    </xf>
    <xf numFmtId="165" fontId="14" fillId="12" borderId="20" xfId="0" applyNumberFormat="1" applyFont="1" applyFill="1" applyBorder="1" applyAlignment="1" applyProtection="1">
      <alignment horizontal="right" shrinkToFit="1"/>
      <protection hidden="1"/>
    </xf>
    <xf numFmtId="165" fontId="8" fillId="12" borderId="18" xfId="0" applyNumberFormat="1" applyFont="1" applyFill="1" applyBorder="1" applyAlignment="1" applyProtection="1">
      <alignment horizontal="right" shrinkToFit="1"/>
      <protection hidden="1"/>
    </xf>
    <xf numFmtId="165" fontId="14" fillId="11" borderId="19" xfId="0" applyNumberFormat="1" applyFont="1" applyFill="1" applyBorder="1" applyAlignment="1" applyProtection="1">
      <alignment horizontal="right" shrinkToFit="1"/>
      <protection hidden="1"/>
    </xf>
    <xf numFmtId="165" fontId="14" fillId="11" borderId="20" xfId="0" applyNumberFormat="1" applyFont="1" applyFill="1" applyBorder="1" applyAlignment="1" applyProtection="1">
      <alignment horizontal="right" shrinkToFit="1"/>
      <protection hidden="1"/>
    </xf>
    <xf numFmtId="165" fontId="8" fillId="11" borderId="21" xfId="0" applyNumberFormat="1" applyFont="1" applyFill="1" applyBorder="1" applyAlignment="1" applyProtection="1">
      <alignment horizontal="right" shrinkToFit="1"/>
      <protection hidden="1"/>
    </xf>
    <xf numFmtId="165" fontId="21" fillId="11" borderId="22" xfId="0" applyNumberFormat="1" applyFont="1" applyFill="1" applyBorder="1" applyAlignment="1" applyProtection="1">
      <alignment horizontal="right" shrinkToFit="1"/>
      <protection hidden="1"/>
    </xf>
    <xf numFmtId="0" fontId="4" fillId="0" borderId="0" xfId="0" applyFont="1" applyAlignment="1" applyProtection="1">
      <alignment horizontal="right" shrinkToFit="1"/>
      <protection hidden="1"/>
    </xf>
    <xf numFmtId="9" fontId="0" fillId="0" borderId="0" xfId="0" applyNumberFormat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165" fontId="4" fillId="2" borderId="20" xfId="0" applyNumberFormat="1" applyFont="1" applyFill="1" applyBorder="1" applyAlignment="1" applyProtection="1">
      <alignment horizontal="right" shrinkToFit="1"/>
      <protection hidden="1"/>
    </xf>
    <xf numFmtId="165" fontId="14" fillId="14" borderId="20" xfId="0" applyNumberFormat="1" applyFont="1" applyFill="1" applyBorder="1" applyAlignment="1" applyProtection="1">
      <alignment horizontal="right" shrinkToFit="1"/>
      <protection hidden="1"/>
    </xf>
    <xf numFmtId="165" fontId="14" fillId="14" borderId="19" xfId="0" applyNumberFormat="1" applyFont="1" applyFill="1" applyBorder="1" applyAlignment="1" applyProtection="1">
      <alignment horizontal="right" shrinkToFit="1"/>
      <protection hidden="1"/>
    </xf>
    <xf numFmtId="165" fontId="8" fillId="14" borderId="21" xfId="0" applyNumberFormat="1" applyFont="1" applyFill="1" applyBorder="1" applyAlignment="1" applyProtection="1">
      <alignment horizontal="right" shrinkToFit="1"/>
      <protection hidden="1"/>
    </xf>
    <xf numFmtId="165" fontId="21" fillId="14" borderId="22" xfId="0" applyNumberFormat="1" applyFont="1" applyFill="1" applyBorder="1" applyAlignment="1" applyProtection="1">
      <alignment horizontal="right" shrinkToFit="1"/>
      <protection hidden="1"/>
    </xf>
    <xf numFmtId="165" fontId="8" fillId="14" borderId="27" xfId="0" applyNumberFormat="1" applyFont="1" applyFill="1" applyBorder="1" applyAlignment="1" applyProtection="1">
      <alignment horizontal="right" shrinkToFit="1"/>
      <protection hidden="1"/>
    </xf>
    <xf numFmtId="165" fontId="4" fillId="14" borderId="19" xfId="0" applyNumberFormat="1" applyFont="1" applyFill="1" applyBorder="1" applyAlignment="1" applyProtection="1">
      <alignment horizontal="right" shrinkToFit="1"/>
      <protection hidden="1"/>
    </xf>
    <xf numFmtId="165" fontId="8" fillId="12" borderId="21" xfId="0" applyNumberFormat="1" applyFont="1" applyFill="1" applyBorder="1" applyAlignment="1" applyProtection="1">
      <alignment horizontal="right" shrinkToFit="1"/>
      <protection hidden="1"/>
    </xf>
    <xf numFmtId="165" fontId="21" fillId="12" borderId="22" xfId="0" applyNumberFormat="1" applyFont="1" applyFill="1" applyBorder="1" applyAlignment="1" applyProtection="1">
      <alignment horizontal="right" shrinkToFit="1"/>
      <protection hidden="1"/>
    </xf>
    <xf numFmtId="165" fontId="14" fillId="10" borderId="20" xfId="0" applyNumberFormat="1" applyFont="1" applyFill="1" applyBorder="1" applyAlignment="1" applyProtection="1">
      <alignment horizontal="right" shrinkToFit="1"/>
      <protection hidden="1"/>
    </xf>
    <xf numFmtId="165" fontId="14" fillId="10" borderId="19" xfId="0" applyNumberFormat="1" applyFont="1" applyFill="1" applyBorder="1" applyAlignment="1" applyProtection="1">
      <alignment horizontal="right" shrinkToFit="1"/>
      <protection hidden="1"/>
    </xf>
    <xf numFmtId="165" fontId="21" fillId="10" borderId="22" xfId="0" applyNumberFormat="1" applyFont="1" applyFill="1" applyBorder="1" applyAlignment="1" applyProtection="1">
      <alignment horizontal="right" shrinkToFit="1"/>
      <protection hidden="1"/>
    </xf>
    <xf numFmtId="165" fontId="8" fillId="10" borderId="18" xfId="0" applyNumberFormat="1" applyFont="1" applyFill="1" applyBorder="1" applyAlignment="1" applyProtection="1">
      <alignment horizontal="right" shrinkToFit="1"/>
      <protection hidden="1"/>
    </xf>
    <xf numFmtId="165" fontId="8" fillId="10" borderId="26" xfId="0" applyNumberFormat="1" applyFont="1" applyFill="1" applyBorder="1" applyAlignment="1" applyProtection="1">
      <alignment horizontal="right" shrinkToFit="1"/>
      <protection hidden="1"/>
    </xf>
    <xf numFmtId="165" fontId="8" fillId="13" borderId="18" xfId="0" applyNumberFormat="1" applyFont="1" applyFill="1" applyBorder="1" applyAlignment="1" applyProtection="1">
      <alignment horizontal="right" shrinkToFit="1"/>
      <protection hidden="1"/>
    </xf>
    <xf numFmtId="165" fontId="14" fillId="13" borderId="19" xfId="0" applyNumberFormat="1" applyFont="1" applyFill="1" applyBorder="1" applyAlignment="1" applyProtection="1">
      <alignment horizontal="right" shrinkToFit="1"/>
      <protection hidden="1"/>
    </xf>
    <xf numFmtId="165" fontId="14" fillId="13" borderId="20" xfId="0" applyNumberFormat="1" applyFont="1" applyFill="1" applyBorder="1" applyAlignment="1" applyProtection="1">
      <alignment horizontal="right" shrinkToFit="1"/>
      <protection hidden="1"/>
    </xf>
    <xf numFmtId="165" fontId="8" fillId="13" borderId="21" xfId="0" applyNumberFormat="1" applyFont="1" applyFill="1" applyBorder="1" applyAlignment="1" applyProtection="1">
      <alignment horizontal="right" shrinkToFit="1"/>
      <protection hidden="1"/>
    </xf>
    <xf numFmtId="165" fontId="8" fillId="13" borderId="26" xfId="0" applyNumberFormat="1" applyFont="1" applyFill="1" applyBorder="1" applyAlignment="1" applyProtection="1">
      <alignment horizontal="right" shrinkToFit="1"/>
      <protection hidden="1"/>
    </xf>
    <xf numFmtId="0" fontId="0" fillId="15" borderId="0" xfId="0" applyFill="1" applyAlignment="1" applyProtection="1">
      <alignment shrinkToFit="1"/>
      <protection hidden="1"/>
    </xf>
    <xf numFmtId="0" fontId="4" fillId="2" borderId="0" xfId="0" applyFont="1" applyFill="1" applyProtection="1">
      <protection hidden="1"/>
    </xf>
    <xf numFmtId="15" fontId="0" fillId="2" borderId="0" xfId="0" applyNumberFormat="1" applyFill="1" applyProtection="1">
      <protection hidden="1"/>
    </xf>
    <xf numFmtId="165" fontId="0" fillId="2" borderId="0" xfId="0" applyNumberForma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5" fontId="0" fillId="0" borderId="0" xfId="0" applyNumberFormat="1" applyProtection="1">
      <protection hidden="1"/>
    </xf>
    <xf numFmtId="169" fontId="0" fillId="2" borderId="0" xfId="0" applyNumberFormat="1" applyFill="1" applyProtection="1">
      <protection hidden="1"/>
    </xf>
    <xf numFmtId="165" fontId="30" fillId="2" borderId="0" xfId="0" applyNumberFormat="1" applyFont="1" applyFill="1" applyProtection="1">
      <protection hidden="1"/>
    </xf>
    <xf numFmtId="169" fontId="0" fillId="9" borderId="0" xfId="0" applyNumberFormat="1" applyFill="1" applyProtection="1">
      <protection hidden="1"/>
    </xf>
    <xf numFmtId="165" fontId="0" fillId="9" borderId="0" xfId="0" applyNumberFormat="1" applyFill="1" applyProtection="1">
      <protection hidden="1"/>
    </xf>
    <xf numFmtId="3" fontId="1" fillId="10" borderId="29" xfId="7" applyNumberFormat="1" applyFill="1" applyBorder="1"/>
    <xf numFmtId="172" fontId="1" fillId="10" borderId="29" xfId="7" applyNumberFormat="1" applyFill="1" applyBorder="1"/>
    <xf numFmtId="3" fontId="1" fillId="10" borderId="0" xfId="7" applyNumberFormat="1" applyFill="1"/>
    <xf numFmtId="172" fontId="1" fillId="10" borderId="0" xfId="7" applyNumberFormat="1" applyFill="1"/>
    <xf numFmtId="3" fontId="1" fillId="10" borderId="28" xfId="7" applyNumberFormat="1" applyFill="1" applyBorder="1" applyAlignment="1">
      <alignment vertical="center"/>
    </xf>
    <xf numFmtId="172" fontId="1" fillId="10" borderId="28" xfId="7" applyNumberFormat="1" applyFill="1" applyBorder="1" applyAlignment="1">
      <alignment vertical="center"/>
    </xf>
    <xf numFmtId="43" fontId="8" fillId="5" borderId="6" xfId="0" applyNumberFormat="1" applyFont="1" applyFill="1" applyBorder="1" applyProtection="1">
      <protection hidden="1"/>
    </xf>
    <xf numFmtId="43" fontId="8" fillId="5" borderId="6" xfId="0" applyNumberFormat="1" applyFont="1" applyFill="1" applyBorder="1" applyAlignment="1" applyProtection="1">
      <alignment shrinkToFit="1"/>
      <protection hidden="1"/>
    </xf>
    <xf numFmtId="43" fontId="8" fillId="5" borderId="0" xfId="0" applyNumberFormat="1" applyFont="1" applyFill="1" applyBorder="1" applyAlignment="1" applyProtection="1">
      <alignment shrinkToFit="1"/>
      <protection hidden="1"/>
    </xf>
    <xf numFmtId="0" fontId="37" fillId="2" borderId="12" xfId="0" applyFont="1" applyFill="1" applyBorder="1" applyAlignment="1" applyProtection="1">
      <alignment horizontal="center" shrinkToFit="1"/>
      <protection hidden="1"/>
    </xf>
    <xf numFmtId="0" fontId="12" fillId="2" borderId="0" xfId="0" applyFont="1" applyFill="1" applyBorder="1" applyAlignment="1" applyProtection="1">
      <alignment horizontal="left" shrinkToFit="1"/>
      <protection hidden="1"/>
    </xf>
    <xf numFmtId="0" fontId="22" fillId="5" borderId="4" xfId="0" applyFont="1" applyFill="1" applyBorder="1" applyAlignment="1" applyProtection="1">
      <alignment shrinkToFit="1"/>
      <protection hidden="1"/>
    </xf>
    <xf numFmtId="0" fontId="22" fillId="5" borderId="12" xfId="0" applyFont="1" applyFill="1" applyBorder="1" applyAlignment="1" applyProtection="1">
      <alignment shrinkToFit="1"/>
      <protection hidden="1"/>
    </xf>
    <xf numFmtId="0" fontId="12" fillId="2" borderId="12" xfId="0" applyFont="1" applyFill="1" applyBorder="1" applyAlignment="1" applyProtection="1">
      <alignment horizontal="left" shrinkToFit="1"/>
      <protection hidden="1"/>
    </xf>
    <xf numFmtId="0" fontId="0" fillId="0" borderId="12" xfId="0" applyBorder="1" applyAlignment="1">
      <alignment horizontal="left" shrinkToFit="1"/>
    </xf>
    <xf numFmtId="0" fontId="22" fillId="5" borderId="12" xfId="0" applyFont="1" applyFill="1" applyBorder="1" applyAlignment="1" applyProtection="1">
      <alignment horizontal="right" shrinkToFit="1"/>
      <protection hidden="1"/>
    </xf>
    <xf numFmtId="0" fontId="22" fillId="5" borderId="5" xfId="0" applyFont="1" applyFill="1" applyBorder="1" applyAlignment="1" applyProtection="1">
      <alignment horizontal="right" shrinkToFit="1"/>
      <protection hidden="1"/>
    </xf>
    <xf numFmtId="0" fontId="7" fillId="6" borderId="3" xfId="0" applyFont="1" applyFill="1" applyBorder="1" applyAlignment="1" applyProtection="1">
      <alignment horizontal="right" shrinkToFit="1"/>
      <protection locked="0"/>
    </xf>
    <xf numFmtId="0" fontId="7" fillId="6" borderId="7" xfId="0" applyFont="1" applyFill="1" applyBorder="1" applyAlignment="1" applyProtection="1">
      <alignment horizontal="right" shrinkToFit="1"/>
      <protection locked="0"/>
    </xf>
    <xf numFmtId="0" fontId="29" fillId="2" borderId="0" xfId="0" applyFont="1" applyFill="1" applyBorder="1" applyAlignment="1" applyProtection="1">
      <alignment horizontal="center" shrinkToFit="1"/>
      <protection hidden="1"/>
    </xf>
    <xf numFmtId="0" fontId="29" fillId="2" borderId="0" xfId="0" applyFont="1" applyFill="1" applyAlignment="1">
      <alignment horizontal="center" shrinkToFit="1"/>
    </xf>
    <xf numFmtId="43" fontId="20" fillId="5" borderId="6" xfId="0" applyNumberFormat="1" applyFont="1" applyFill="1" applyBorder="1" applyAlignment="1" applyProtection="1">
      <alignment horizontal="left" shrinkToFit="1"/>
      <protection hidden="1"/>
    </xf>
    <xf numFmtId="43" fontId="20" fillId="5" borderId="0" xfId="0" applyNumberFormat="1" applyFont="1" applyFill="1" applyBorder="1" applyAlignment="1" applyProtection="1">
      <alignment horizontal="left" shrinkToFit="1"/>
      <protection hidden="1"/>
    </xf>
    <xf numFmtId="43" fontId="20" fillId="5" borderId="14" xfId="0" applyNumberFormat="1" applyFont="1" applyFill="1" applyBorder="1" applyAlignment="1" applyProtection="1">
      <alignment horizontal="left" shrinkToFit="1"/>
      <protection hidden="1"/>
    </xf>
    <xf numFmtId="43" fontId="20" fillId="5" borderId="15" xfId="0" applyNumberFormat="1" applyFont="1" applyFill="1" applyBorder="1" applyAlignment="1" applyProtection="1">
      <alignment horizontal="left" shrinkToFit="1"/>
      <protection hidden="1"/>
    </xf>
    <xf numFmtId="167" fontId="8" fillId="6" borderId="3" xfId="0" applyNumberFormat="1" applyFont="1" applyFill="1" applyBorder="1" applyAlignment="1" applyProtection="1">
      <alignment horizontal="right" shrinkToFit="1"/>
      <protection locked="0"/>
    </xf>
    <xf numFmtId="167" fontId="8" fillId="6" borderId="7" xfId="0" applyNumberFormat="1" applyFont="1" applyFill="1" applyBorder="1" applyAlignment="1" applyProtection="1">
      <alignment horizontal="right" shrinkToFit="1"/>
      <protection locked="0"/>
    </xf>
    <xf numFmtId="165" fontId="20" fillId="6" borderId="3" xfId="0" applyNumberFormat="1" applyFont="1" applyFill="1" applyBorder="1" applyAlignment="1" applyProtection="1">
      <alignment horizontal="right" shrinkToFit="1"/>
      <protection locked="0"/>
    </xf>
    <xf numFmtId="165" fontId="20" fillId="6" borderId="7" xfId="0" applyNumberFormat="1" applyFont="1" applyFill="1" applyBorder="1" applyAlignment="1" applyProtection="1">
      <alignment horizontal="right" shrinkToFit="1"/>
      <protection locked="0"/>
    </xf>
    <xf numFmtId="165" fontId="20" fillId="6" borderId="15" xfId="0" applyNumberFormat="1" applyFont="1" applyFill="1" applyBorder="1" applyAlignment="1" applyProtection="1">
      <alignment horizontal="right" shrinkToFit="1"/>
      <protection locked="0"/>
    </xf>
    <xf numFmtId="165" fontId="20" fillId="6" borderId="16" xfId="0" applyNumberFormat="1" applyFont="1" applyFill="1" applyBorder="1" applyAlignment="1" applyProtection="1">
      <alignment horizontal="right" shrinkToFit="1"/>
      <protection locked="0"/>
    </xf>
    <xf numFmtId="0" fontId="0" fillId="10" borderId="6" xfId="0" applyFill="1" applyBorder="1" applyAlignment="1" applyProtection="1">
      <alignment horizont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4" fillId="10" borderId="6" xfId="0" applyFont="1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wrapText="1"/>
      <protection hidden="1"/>
    </xf>
    <xf numFmtId="0" fontId="8" fillId="8" borderId="17" xfId="0" applyFont="1" applyFill="1" applyBorder="1" applyAlignment="1" applyProtection="1">
      <alignment wrapText="1"/>
      <protection hidden="1"/>
    </xf>
    <xf numFmtId="0" fontId="8" fillId="8" borderId="11" xfId="0" applyFont="1" applyFill="1" applyBorder="1" applyAlignment="1" applyProtection="1">
      <alignment wrapText="1"/>
      <protection hidden="1"/>
    </xf>
    <xf numFmtId="0" fontId="33" fillId="2" borderId="0" xfId="0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39" fillId="2" borderId="0" xfId="0" applyFont="1" applyFill="1" applyAlignment="1" applyProtection="1">
      <alignment horizontal="center" shrinkToFit="1"/>
      <protection hidden="1"/>
    </xf>
    <xf numFmtId="44" fontId="15" fillId="5" borderId="19" xfId="0" applyNumberFormat="1" applyFont="1" applyFill="1" applyBorder="1" applyAlignment="1" applyProtection="1">
      <alignment shrinkToFit="1"/>
      <protection hidden="1"/>
    </xf>
    <xf numFmtId="44" fontId="40" fillId="2" borderId="0" xfId="0" applyNumberFormat="1" applyFont="1" applyFill="1" applyBorder="1" applyAlignment="1" applyProtection="1">
      <alignment shrinkToFit="1"/>
      <protection hidden="1"/>
    </xf>
    <xf numFmtId="165" fontId="14" fillId="2" borderId="0" xfId="0" applyNumberFormat="1" applyFont="1" applyFill="1" applyBorder="1" applyAlignment="1" applyProtection="1">
      <alignment horizontal="right" shrinkToFit="1"/>
      <protection hidden="1"/>
    </xf>
    <xf numFmtId="165" fontId="8" fillId="14" borderId="22" xfId="0" applyNumberFormat="1" applyFont="1" applyFill="1" applyBorder="1" applyAlignment="1" applyProtection="1">
      <alignment horizontal="right" shrinkToFit="1"/>
      <protection hidden="1"/>
    </xf>
    <xf numFmtId="165" fontId="8" fillId="11" borderId="22" xfId="0" applyNumberFormat="1" applyFont="1" applyFill="1" applyBorder="1" applyAlignment="1" applyProtection="1">
      <alignment horizontal="right" shrinkToFit="1"/>
      <protection hidden="1"/>
    </xf>
    <xf numFmtId="165" fontId="8" fillId="6" borderId="22" xfId="0" applyNumberFormat="1" applyFont="1" applyFill="1" applyBorder="1" applyAlignment="1" applyProtection="1">
      <alignment horizontal="right" shrinkToFit="1"/>
      <protection locked="0"/>
    </xf>
    <xf numFmtId="43" fontId="8" fillId="5" borderId="30" xfId="0" applyNumberFormat="1" applyFont="1" applyFill="1" applyBorder="1" applyAlignment="1" applyProtection="1">
      <alignment shrinkToFit="1"/>
      <protection hidden="1"/>
    </xf>
    <xf numFmtId="43" fontId="8" fillId="5" borderId="31" xfId="0" applyNumberFormat="1" applyFont="1" applyFill="1" applyBorder="1" applyAlignment="1" applyProtection="1">
      <alignment shrinkToFit="1"/>
      <protection hidden="1"/>
    </xf>
    <xf numFmtId="165" fontId="20" fillId="6" borderId="32" xfId="0" applyNumberFormat="1" applyFont="1" applyFill="1" applyBorder="1" applyAlignment="1" applyProtection="1">
      <alignment horizontal="right" shrinkToFit="1"/>
      <protection locked="0"/>
    </xf>
    <xf numFmtId="165" fontId="20" fillId="6" borderId="33" xfId="0" applyNumberFormat="1" applyFont="1" applyFill="1" applyBorder="1" applyAlignment="1" applyProtection="1">
      <alignment horizontal="right" shrinkToFit="1"/>
      <protection locked="0"/>
    </xf>
    <xf numFmtId="0" fontId="36" fillId="2" borderId="0" xfId="0" applyFont="1" applyFill="1" applyAlignment="1" applyProtection="1">
      <alignment shrinkToFit="1"/>
      <protection hidden="1"/>
    </xf>
    <xf numFmtId="0" fontId="41" fillId="2" borderId="0" xfId="0" applyFont="1" applyFill="1" applyAlignment="1" applyProtection="1">
      <alignment horizontal="left" shrinkToFit="1"/>
      <protection hidden="1"/>
    </xf>
    <xf numFmtId="0" fontId="43" fillId="2" borderId="0" xfId="0" applyFont="1" applyFill="1" applyBorder="1" applyAlignment="1" applyProtection="1">
      <alignment horizontal="left" shrinkToFit="1"/>
      <protection hidden="1"/>
    </xf>
  </cellXfs>
  <cellStyles count="8">
    <cellStyle name="Comma" xfId="1" builtinId="3"/>
    <cellStyle name="Hyperlink 2" xfId="6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4" xfId="7" xr:uid="{6B9D699E-945D-48B6-AE1B-2DFB1E37E4F8}"/>
    <cellStyle name="Percent" xfId="2" builtinId="5"/>
  </cellStyles>
  <dxfs count="7">
    <dxf>
      <fill>
        <patternFill>
          <bgColor indexed="35"/>
        </patternFill>
      </fill>
    </dxf>
    <dxf>
      <fill>
        <patternFill>
          <bgColor rgb="FF00FFFF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Z299"/>
  <sheetViews>
    <sheetView tabSelected="1" zoomScale="110" zoomScaleNormal="110" workbookViewId="0">
      <selection activeCell="D21" sqref="D21"/>
    </sheetView>
  </sheetViews>
  <sheetFormatPr defaultColWidth="9.140625" defaultRowHeight="12.75" x14ac:dyDescent="0.2"/>
  <cols>
    <col min="1" max="1" width="60.42578125" style="32" customWidth="1"/>
    <col min="2" max="2" width="15.42578125" style="32" hidden="1" customWidth="1"/>
    <col min="3" max="3" width="15" style="33" customWidth="1"/>
    <col min="4" max="4" width="14.85546875" style="32" customWidth="1"/>
    <col min="5" max="5" width="14.140625" style="32" hidden="1" customWidth="1"/>
    <col min="6" max="6" width="8.42578125" style="32" hidden="1" customWidth="1"/>
    <col min="7" max="7" width="1.140625" style="32" hidden="1" customWidth="1"/>
    <col min="8" max="8" width="6.42578125" style="32" hidden="1" customWidth="1"/>
    <col min="9" max="9" width="15.5703125" style="140" hidden="1" customWidth="1"/>
    <col min="10" max="10" width="36.42578125" style="17" hidden="1" customWidth="1"/>
    <col min="11" max="26" width="9.140625" style="32" hidden="1" customWidth="1"/>
    <col min="27" max="157" width="9.140625" style="32" customWidth="1"/>
    <col min="158" max="158" width="8.42578125" style="32" customWidth="1"/>
    <col min="159" max="16384" width="9.140625" style="32"/>
  </cols>
  <sheetData>
    <row r="1" spans="1:15" s="31" customFormat="1" ht="27.75" x14ac:dyDescent="0.4">
      <c r="A1" s="247" t="s">
        <v>105</v>
      </c>
      <c r="B1" s="247"/>
      <c r="C1" s="247"/>
      <c r="D1" s="247"/>
      <c r="E1" s="246"/>
      <c r="F1" s="234"/>
      <c r="G1" s="30"/>
      <c r="I1" s="139"/>
      <c r="J1" s="145" t="s">
        <v>78</v>
      </c>
      <c r="N1" s="72"/>
      <c r="O1" s="73"/>
    </row>
    <row r="2" spans="1:15" ht="14.25" customHeight="1" x14ac:dyDescent="0.3">
      <c r="A2" s="235"/>
      <c r="B2" s="235"/>
      <c r="C2" s="235"/>
      <c r="D2" s="235"/>
      <c r="E2" s="233"/>
      <c r="F2" s="234"/>
      <c r="G2" s="25"/>
      <c r="J2" s="17" t="s">
        <v>97</v>
      </c>
    </row>
    <row r="3" spans="1:15" ht="16.5" x14ac:dyDescent="0.25">
      <c r="A3" s="248" t="s">
        <v>106</v>
      </c>
      <c r="B3" s="248"/>
      <c r="C3" s="248"/>
      <c r="D3" s="20"/>
      <c r="E3" s="21"/>
      <c r="F3" s="21"/>
      <c r="G3" s="25"/>
    </row>
    <row r="4" spans="1:15" ht="9.75" customHeight="1" thickBot="1" x14ac:dyDescent="0.25">
      <c r="A4" s="22"/>
      <c r="B4" s="22"/>
      <c r="C4" s="19"/>
      <c r="D4" s="23"/>
      <c r="E4" s="21"/>
      <c r="F4" s="21"/>
      <c r="G4" s="25"/>
    </row>
    <row r="5" spans="1:15" ht="16.5" x14ac:dyDescent="0.25">
      <c r="A5" s="202" t="s">
        <v>17</v>
      </c>
      <c r="B5" s="203"/>
      <c r="C5" s="206" t="s">
        <v>19</v>
      </c>
      <c r="D5" s="207"/>
      <c r="E5" s="24"/>
      <c r="F5" s="24"/>
      <c r="G5" s="25"/>
    </row>
    <row r="6" spans="1:15" hidden="1" x14ac:dyDescent="0.2">
      <c r="A6" s="198" t="e">
        <f>IF(#REF!="","",IF(#REF!&gt;0,"Calculate Demands using a 'DW' assessment?",IF(#REF!="","",IF(#REF!&gt;0,"Calculate Demands using a 'DW' assessment?",""))))</f>
        <v>#REF!</v>
      </c>
      <c r="B6" s="199"/>
      <c r="C6" s="208"/>
      <c r="D6" s="209"/>
      <c r="E6" s="24"/>
      <c r="F6" s="24"/>
      <c r="G6" s="25"/>
    </row>
    <row r="7" spans="1:15" hidden="1" x14ac:dyDescent="0.2">
      <c r="A7" s="198" t="str">
        <f>IF(C6="","",IF(C6="no","",IF(C6="yes","You would like to use the figures from which Damage Worksheet page?","")))</f>
        <v/>
      </c>
      <c r="B7" s="199"/>
      <c r="C7" s="208"/>
      <c r="D7" s="209"/>
      <c r="E7" s="24"/>
      <c r="F7" s="24"/>
      <c r="G7" s="25"/>
    </row>
    <row r="8" spans="1:15" x14ac:dyDescent="0.2">
      <c r="A8" s="198" t="s">
        <v>101</v>
      </c>
      <c r="B8" s="199"/>
      <c r="C8" s="216"/>
      <c r="D8" s="217"/>
      <c r="E8" s="26"/>
      <c r="F8" s="26"/>
      <c r="G8" s="25"/>
    </row>
    <row r="9" spans="1:15" ht="13.5" thickBot="1" x14ac:dyDescent="0.25">
      <c r="A9" s="212" t="str">
        <f>IF(C8="","",IF(C8="fixed amount","Insert Fixed Amount of Partial Indemnity Costs (excludes taxes)",""))</f>
        <v/>
      </c>
      <c r="B9" s="213"/>
      <c r="C9" s="218"/>
      <c r="D9" s="219"/>
      <c r="E9" s="27"/>
      <c r="F9" s="27"/>
      <c r="G9" s="25"/>
    </row>
    <row r="10" spans="1:15" ht="13.5" thickBot="1" x14ac:dyDescent="0.25">
      <c r="A10" s="242" t="str">
        <f>IF(A8="","",IF(C8="","",IF(C8="fixed amount",IF(C9="","","Insert Disbursement Amount, inclusive of all taxes"),"Insert Assessable Disbursement Amount, inclusive of all taxes")))</f>
        <v/>
      </c>
      <c r="B10" s="243"/>
      <c r="C10" s="244"/>
      <c r="D10" s="245"/>
      <c r="E10" s="26"/>
      <c r="F10" s="26"/>
      <c r="G10" s="25"/>
    </row>
    <row r="11" spans="1:15" hidden="1" x14ac:dyDescent="0.2">
      <c r="A11" s="197" t="str">
        <f>IF(C8="","",IF(A10="","",IF(C10="","","Are the Fees being charged as a Formal Contingency Fee?")))</f>
        <v/>
      </c>
      <c r="B11" s="147"/>
      <c r="C11" s="208" t="s">
        <v>22</v>
      </c>
      <c r="D11" s="209"/>
      <c r="E11" s="26"/>
      <c r="F11" s="26"/>
      <c r="G11" s="25"/>
    </row>
    <row r="12" spans="1:15" hidden="1" x14ac:dyDescent="0.2">
      <c r="A12" s="198" t="str">
        <f>IF(C10="","",IF(C11="","",IF(C11="yes (on damages only)","Insert Contingency Fee % (excludes all taxes)","Insert Solicitor-Client Fee % (excludes all taxes)")))</f>
        <v/>
      </c>
      <c r="B12" s="199"/>
      <c r="C12" s="216" t="s">
        <v>103</v>
      </c>
      <c r="D12" s="217"/>
      <c r="E12" s="25"/>
      <c r="F12" s="25"/>
      <c r="G12" s="25"/>
    </row>
    <row r="13" spans="1:15" ht="13.5" hidden="1" thickBot="1" x14ac:dyDescent="0.25">
      <c r="A13" s="214" t="str">
        <f>IF(C12="","",IF(C12="fixed amount","Insert Fixed Amount of Solicitor-Client Account (excludes all taxes)",""))</f>
        <v>Insert Fixed Amount of Solicitor-Client Account (excludes all taxes)</v>
      </c>
      <c r="B13" s="215"/>
      <c r="C13" s="220">
        <v>0</v>
      </c>
      <c r="D13" s="221"/>
      <c r="E13" s="25"/>
      <c r="F13" s="25"/>
      <c r="G13" s="25"/>
    </row>
    <row r="14" spans="1:15" ht="9" customHeight="1" x14ac:dyDescent="0.2">
      <c r="A14" s="25"/>
      <c r="B14" s="25"/>
      <c r="C14" s="25"/>
      <c r="D14" s="25"/>
      <c r="E14" s="25"/>
      <c r="F14" s="25"/>
      <c r="G14" s="25"/>
    </row>
    <row r="15" spans="1:15" ht="18" x14ac:dyDescent="0.25">
      <c r="A15" s="201" t="s">
        <v>104</v>
      </c>
      <c r="B15" s="201"/>
      <c r="C15" s="201"/>
      <c r="D15" s="201"/>
      <c r="E15" s="201"/>
      <c r="F15" s="148"/>
      <c r="G15" s="25"/>
      <c r="L15" s="104"/>
    </row>
    <row r="16" spans="1:15" ht="13.5" thickBot="1" x14ac:dyDescent="0.25">
      <c r="A16" s="25"/>
      <c r="B16" s="25"/>
      <c r="C16" s="28"/>
      <c r="D16" s="25"/>
      <c r="E16" s="29"/>
      <c r="F16" s="29"/>
      <c r="G16" s="25"/>
      <c r="L16" s="104"/>
    </row>
    <row r="17" spans="1:12" x14ac:dyDescent="0.2">
      <c r="A17" s="86" t="s">
        <v>84</v>
      </c>
      <c r="B17" s="167" t="str">
        <f>IF(C12="","",IF(C$7="DW1",#REF!,IF(C$7="DW2",#REF!,IF(C$7="DW3",#REF!,IF(C$7="DW4",#REF!,IF(C$7="DW5",#REF!,IF(C$7="DW6",#REF!,IF(C$7="DW7",#REF!,""))))))))</f>
        <v/>
      </c>
      <c r="C17" s="69"/>
      <c r="D17" s="154" t="str">
        <f>IF(D21="","",IF(C8="Convention Costs 2025",IF(D21-D20&gt;233900,(D21-D20-11300)/1.113,(D21-D20)/1.1695),IF(C8="Convention Costs",IF(D21-D20&gt;116950,(D21-D20-5650)/1.113,(D21-D20)/1.1695),IF(C8="","",IF($C10="","",IF(C11="","",IF(C12="","",IF(D21="","",ROUND(IF(C12="","",IF($C8="","",IF($C8="fixed amount",IF($C9="","",D21-D20-D19-D18),(D21-D20)/(1+$C8*(1+$I41))))),2)))))))))</f>
        <v/>
      </c>
      <c r="E17" s="174" t="str">
        <f>IF(E30="","",IF($C12="","",IF(E24="","",E24)))</f>
        <v/>
      </c>
      <c r="F17" s="176" t="str">
        <f>IF(C8="","",IF(C10="","",IF(C11="","",IF(C12="","",F24))))</f>
        <v/>
      </c>
      <c r="G17" s="25"/>
      <c r="L17" s="104"/>
    </row>
    <row r="18" spans="1:12" x14ac:dyDescent="0.2">
      <c r="A18" s="80" t="s">
        <v>0</v>
      </c>
      <c r="B18" s="168" t="str">
        <f>IF(B17="","",ROUND(IF($C10="","",IF($C12="","",IF(B17="","",IF($C8="","",IF($C8="Convention Costs 2025",IF(B17&lt;=200000,B17*0.15,30000+(B17-200000)*0.1),IF($C8="Convention Costs",IF(B17&lt;=100000,B17*0.15,15000+(B17-100000)*0.1),IF($C8="fixed amount",IF($C9="","",$C9),B17*$C8))))))),2))</f>
        <v/>
      </c>
      <c r="C18" s="155" t="str">
        <f>IF(C17="","",IF(C8="Convention Costs 2025",IF(C17&lt;=200000,C17*0.15,30000+(C17-200000)*0.1),IF(C8="Convention Costs",IF(C17&lt;=100000,C17*0.15,15000+(C17-100000)*0.1),IF(C8="","",IF(C10="","",IF(C11="","",IF(C12="","",IF(C17="","",ROUND(IF($C10="","",IF($C12="","",IF(C17="","",IF($C8="","",IF($C8="fixed amount",IF($C9="","",$C9),C17*$C8))))),2)))))))))</f>
        <v/>
      </c>
      <c r="D18" s="152" t="str">
        <f>IF(D21="","",IF(C8="Convention Costs 2025",IF(D17&lt;=200000,D17*0.15,30000+(D17-200000)*0.1),IF(C8="Convention Costs",IF(D17&lt;=100000,D17*0.15,15000+(D17-100000)*0.1),IF(C8="","",IF(C10="","",IF(C11="","",IF(C12="","",IF(D21="","",ROUND(IF($C10="","",IF($C12="","",IF($C8="","",IF($C8="fixed amount",IF($C9="","",$C9),D17*$C8)))),2)))))))))</f>
        <v/>
      </c>
      <c r="E18" s="172" t="str">
        <f>IF(E17="","",ROUND(IF($C10="","",IF($C12="","",IF(E17="","",IF($C8="","",IF($C8="Convention Costs",IF(E17&lt;=100000,E17*0.15,15000+(E17-100000)*0.1),IF($C8="fixed amount",IF($C9="","",$C9),E17*$C8)))))),2))</f>
        <v/>
      </c>
      <c r="F18" s="177" t="str">
        <f>IF(F17="","",IF(C8="","",IF($C8="Convention Costs",IF(F17&lt;=100000,F17*0.15,15000+(F17-100000)*0.1),ROUND(IF(C8="fixed amount",IF(C9="","",C9),F17*C8),2))))</f>
        <v/>
      </c>
      <c r="G18" s="25"/>
      <c r="L18" s="104"/>
    </row>
    <row r="19" spans="1:12" x14ac:dyDescent="0.2">
      <c r="A19" s="151" t="s">
        <v>83</v>
      </c>
      <c r="B19" s="164" t="str">
        <f>IF(B17="","",ROUND(IF(B18="","",IF(B18="ERROR!","ERROR!",B18*$I$41)),2))</f>
        <v/>
      </c>
      <c r="C19" s="155" t="str">
        <f>IF(C8="","",IF(C10="","",IF(C11="","",IF(C12="","",IF(C17="","",ROUND(IF(C18="","",IF(C18="ERROR!","ERROR!",C18*$I$41)),2))))))</f>
        <v/>
      </c>
      <c r="D19" s="152" t="str">
        <f>IF(C8="","",IF(C10="","",IF(C11="","",IF(C12="","",IF(D21="","",ROUND(IF(D18="","",IF(D18="ERROR!","ERROR!",D18*$I$41)),2))))))</f>
        <v/>
      </c>
      <c r="E19" s="172" t="str">
        <f>IF(E17="","",ROUND(IF(E18="","",IF(E18="ERROR!","ERROR!",E18*$I$41)),2))</f>
        <v/>
      </c>
      <c r="F19" s="177" t="str">
        <f>IF(C8="","",IF(F17="","",ROUND(IF(F18="","",IF(F18="ERROR!","ERROR!",F18*$I$41)),2)))</f>
        <v/>
      </c>
      <c r="G19" s="25"/>
    </row>
    <row r="20" spans="1:12" x14ac:dyDescent="0.2">
      <c r="A20" s="80" t="s">
        <v>73</v>
      </c>
      <c r="B20" s="168" t="str">
        <f>IF(B17="","",ROUND(IF($C10="","",IF(B17="","",IF($C12="","",IF($C8="","",IF($C8="fixed amount",IF($C9="","",$C10),IF($C10="","",$C10)))))),2))</f>
        <v/>
      </c>
      <c r="C20" s="155" t="str">
        <f>IF(C8="","",IF(C10="","",IF(C11="","",IF(C12="","",IF(C17="","",ROUND(IF($C10="","",IF($C12="","",IF($C8="","",IF($C8="fixed amount",IF($C9="","",$C10),$C10)))),2))))))</f>
        <v/>
      </c>
      <c r="D20" s="152" t="str">
        <f>IF(C8="","",IF(C10="","",IF(C11="","",IF(C12="","",IF(D21="","",ROUND(IF($C10="","",IF($C12="","",IF($C8="","",IF($C8="fixed amount",IF($C9="","",$C10),$C10)))),2))))))</f>
        <v/>
      </c>
      <c r="E20" s="172" t="str">
        <f>IF(C8="","",IF(C10="","",IF(C11="","",IF(C12="","",IF(E30="","",ROUND(IF($C10="","",IF($C12="","",IF($C8="","",IF($C8="fixed amount",IF($C9="","",$C10),$C10)))),2))))))</f>
        <v/>
      </c>
      <c r="F20" s="177" t="str">
        <f>IF(C8="","",IF(C10="","",IF(C11="","",IF(C12="","",IF(F31="","",ROUND(IF($C10="","",IF($C12="","",IF($C8="","",IF($C8="fixed amount",IF($C9="","",$C10),$C10)))),2))))))</f>
        <v/>
      </c>
      <c r="G20" s="25"/>
    </row>
    <row r="21" spans="1:12" ht="13.5" thickBot="1" x14ac:dyDescent="0.25">
      <c r="A21" s="87" t="s">
        <v>107</v>
      </c>
      <c r="B21" s="239" t="str">
        <f>IF(B17="","",IF(B18="","",IF(B20="","",ROUND(SUM(B17:B20),2))))</f>
        <v/>
      </c>
      <c r="C21" s="240" t="str">
        <f>IF(C17="","",IF(C18="","",IF(C20="","",ROUND(SUM(C17:C20),2))))</f>
        <v/>
      </c>
      <c r="D21" s="241"/>
      <c r="E21" s="175" t="str">
        <f>IF(E17="","",IF(E18="","",IF(E20="","",ROUND(SUM(E17:E20),2))))</f>
        <v/>
      </c>
      <c r="F21" s="180" t="str">
        <f>IF(F17="","",IF(F18="","",IF(F20="","",ROUND(SUM(F17:F20),2))))</f>
        <v/>
      </c>
      <c r="G21" s="25"/>
    </row>
    <row r="22" spans="1:12" ht="27" customHeight="1" x14ac:dyDescent="0.2">
      <c r="A22" s="237" t="s">
        <v>102</v>
      </c>
      <c r="B22" s="238"/>
      <c r="C22" s="238"/>
      <c r="D22" s="238"/>
      <c r="E22" s="162"/>
      <c r="F22" s="83"/>
      <c r="G22" s="25"/>
    </row>
    <row r="23" spans="1:12" ht="13.5" hidden="1" thickBot="1" x14ac:dyDescent="0.25">
      <c r="A23" s="236" t="s">
        <v>18</v>
      </c>
      <c r="B23" s="84"/>
      <c r="C23" s="88"/>
      <c r="D23" s="84"/>
      <c r="E23" s="88"/>
      <c r="F23" s="85"/>
      <c r="G23" s="25"/>
    </row>
    <row r="24" spans="1:12" hidden="1" x14ac:dyDescent="0.2">
      <c r="A24" s="151" t="s">
        <v>82</v>
      </c>
      <c r="B24" s="163" t="str">
        <f>IF($C8="","",IF($C10="","",IF($C11="","",IF($C12="","",IF(B17="","",ROUND(IF(B17="","",IF(B21="","",B17)),2))))))</f>
        <v/>
      </c>
      <c r="C24" s="156" t="str">
        <f>IF($C8="","",IF($C10="","",IF($C11="","",IF($C12="","",IF(C17="","",ROUND(IF(C17="","",IF(C21="","",C17)),2))))))</f>
        <v/>
      </c>
      <c r="D24" s="153" t="str">
        <f>IF(C8="","",IF(C10="","",IF(C11="","",IF(C12="","",IF(D21="","",ROUND(IF(D17="","",IF(D17&lt;0,"ERROR!",D17)),2))))))</f>
        <v/>
      </c>
      <c r="E24" s="171" t="str">
        <f>IF(C8="","",IF(C10="","",IF(C11="","",IF(C12="","",IF(E30="","",ROUND(IF(E30="","",IF(E20="","",IF(C11="yes (on damages only)",IF(C8="Convention Costs",IF(E30*(1+C12)*1.13&gt;100000,(E30-5650)/(1.113-$C12*1.13),E30/(1.1695-(1.13*$C12))),IF(C8="fixed amount",(E30-C9*(1+$I41))/(1-C12*(1+$I41)),E30/((1+C8*(1+$I41))-C12*(1+$I41)))),IF(C12="fixed amount",E30+C13*(1+$I41),E30/(1-C12*(1+$I41)))))),2))))))</f>
        <v/>
      </c>
      <c r="F24" s="178" t="str">
        <f>IF(C8="","",IF(C10="","",IF(C11="","",IF(C12="","",IF(F31="","",ROUND(IF(F31="","",IF(C11="yes (on damages only)",(F31-C10)/(C12*(1+$I41)),IF(C12="fixed amount","ERROR",(F31-C10)/(C8*(1+$I41)+C12*(1+$I41))))),2))))))</f>
        <v/>
      </c>
      <c r="G24" s="25"/>
    </row>
    <row r="25" spans="1:12" hidden="1" x14ac:dyDescent="0.2">
      <c r="A25" s="151" t="str">
        <f>IF(C11="yes (on damages only)","Total Contingency Fee (on Damages Only)",IF(C11="yes (on costs too)","Total Contingency Fee (on Costs Too)","Total Solicitor-Client Fee"))</f>
        <v>Total Solicitor-Client Fee</v>
      </c>
      <c r="B25" s="164" t="str">
        <f>IF(B24="","",ROUND(IF(B24="","",IF(B24="ERROR!","ERROR!",IF($C12="fixed amount",$C13,IF(C11="Yes (on costs too)",(B24+B18)*$C12,B24*$C12)))),2))</f>
        <v/>
      </c>
      <c r="C25" s="155" t="str">
        <f>IF(C24="","",ROUND(IF(C24="","",IF(C24="ERROR!","ERROR!",IF($C12="fixed amount",$C13,IF(C11="Yes (on costs too)",(C24+C18)*$C12,C24*$C12)))),2))</f>
        <v/>
      </c>
      <c r="D25" s="152" t="str">
        <f>IF(D24="","",ROUND(IF(D24="","",IF(D24="ERROR!","ERROR!",IF($C12="fixed amount",$C13,IF(C11="Yes (on costs too)",(D24+D18)*$C12,D24*$C12)))),2))</f>
        <v/>
      </c>
      <c r="E25" s="172" t="str">
        <f>IF(E24="","",ROUND(IF(E24="","",IF(E24="ERROR!","ERROR!",IF($C12="fixed amount",$C13,IF(C11="Yes (on costs too)",(E24+E18)*$C12,E24*$C12)))),2))</f>
        <v/>
      </c>
      <c r="F25" s="177" t="str">
        <f>IF(F24="","",ROUND(IF(F24="","",IF(F24="ERROR!","ERROR!",IF($C12="fixed amount",$C13,F24*$C12))),2))</f>
        <v/>
      </c>
      <c r="G25" s="25"/>
    </row>
    <row r="26" spans="1:12" hidden="1" x14ac:dyDescent="0.2">
      <c r="A26" s="151" t="s">
        <v>81</v>
      </c>
      <c r="B26" s="164" t="str">
        <f>IF(B24="","",ROUND(IF(B25="","",IF(B25="ERROR!","ERROR!",B25*$I$41)),2))</f>
        <v/>
      </c>
      <c r="C26" s="155" t="str">
        <f>IF(C24="","",ROUND(IF(C25="","",IF(C25="ERROR!","ERROR!",C25*$I$41)),2))</f>
        <v/>
      </c>
      <c r="D26" s="152" t="str">
        <f>IF(D24="","",ROUND(IF(D25="","",IF(D25="ERROR!","ERROR!",D25*$I$41)),2))</f>
        <v/>
      </c>
      <c r="E26" s="172" t="str">
        <f>IF(E24="","",ROUND(IF(E25="","",IF(E25="ERROR!","ERROR!",E25*$I$41)),2))</f>
        <v/>
      </c>
      <c r="F26" s="177" t="str">
        <f>IF(F24="","",ROUND(IF(F25="","",IF(F25="ERROR!","ERROR!",F25*$I$41)),2))</f>
        <v/>
      </c>
      <c r="G26" s="25"/>
    </row>
    <row r="27" spans="1:12" hidden="1" x14ac:dyDescent="0.2">
      <c r="A27" s="151" t="str">
        <f>IF(C11="yes (on damages only)",IF(C12="","","Disbursements, inclusive of tax, paid by client (on top of Fee)"),IF(C11="yes (on costs too)",IF(C12="","","Disbursements, inclusive of tax, paid by client (on top of Fee)"),""))</f>
        <v/>
      </c>
      <c r="B27" s="164" t="str">
        <f>IF($A27="","",B20)</f>
        <v/>
      </c>
      <c r="C27" s="155" t="str">
        <f>IF($A27="","",C20)</f>
        <v/>
      </c>
      <c r="D27" s="152" t="str">
        <f t="shared" ref="D27:F27" si="0">IF($A27="","",D20)</f>
        <v/>
      </c>
      <c r="E27" s="172" t="str">
        <f t="shared" si="0"/>
        <v/>
      </c>
      <c r="F27" s="177" t="str">
        <f t="shared" si="0"/>
        <v/>
      </c>
      <c r="G27" s="25"/>
      <c r="I27" s="138" t="s">
        <v>23</v>
      </c>
    </row>
    <row r="28" spans="1:12" hidden="1" x14ac:dyDescent="0.2">
      <c r="A28" s="151" t="str">
        <f>IF(C11="yes (on damages only)",IF(C12="","","Balance of Client's Damage Amount after Full Legal Account"),IF(C11="yes (on costs too)",IF(C12="","","Balance of Client's Damage Amount after Full Legal Account"),""))</f>
        <v/>
      </c>
      <c r="B28" s="164" t="str">
        <f>IF($C8="","",IF($C10="","",IF($C11="","",IF($C12="","",IF(B17="","",IF($A28="","",B24-SUM(B25:B27)))))))</f>
        <v/>
      </c>
      <c r="C28" s="155" t="str">
        <f>IF($C8="","",IF($C10="","",IF($C11="","",IF($C12="","",IF(C17="","",IF($A28="","",C24-SUM(C25:C27)))))))</f>
        <v/>
      </c>
      <c r="D28" s="152" t="str">
        <f>IF(D24="","",IF(D21="","",IF($A28="","",D24-SUM(D25:D27))))</f>
        <v/>
      </c>
      <c r="E28" s="172" t="str">
        <f>IF(E24="","",IF(E30="","",IF($A28="","",E24-SUM(E25:E27))))</f>
        <v/>
      </c>
      <c r="F28" s="177" t="str">
        <f>IF(F27="","",IF(F24="","",IF(F31="","",IF($A28="","",F24-SUM(F25:F27)))))</f>
        <v/>
      </c>
      <c r="G28" s="25"/>
      <c r="I28" s="140" t="s">
        <v>21</v>
      </c>
    </row>
    <row r="29" spans="1:12" hidden="1" x14ac:dyDescent="0.2">
      <c r="A29" s="151" t="str">
        <f>IF(C11="yes (on damages only)",IF(C12="","","Add to client: Partial Fees, Disbursements and Taxes (credited to client)"),IF(C11="yes (on costs too)",IF(C12="","","Add to client: Partial Fees, Disbursements and Taxes (credited to client)"),""))</f>
        <v/>
      </c>
      <c r="B29" s="164" t="str">
        <f>IF($C8="","",IF($C10="","",IF($C11="","",IF($C12="","",IF(B17="","",IF($A29="","",SUM(B18:B20)))))))</f>
        <v/>
      </c>
      <c r="C29" s="155" t="str">
        <f>IF($C8="","",IF($C10="","",IF($C11="","",IF($C12="","",IF(C17="","",IF($A29="","",SUM(C18:C20)))))))</f>
        <v/>
      </c>
      <c r="D29" s="152" t="str">
        <f>IF(D24="","",IF(D21="","",IF($A29="","",SUM(D18:D20))))</f>
        <v/>
      </c>
      <c r="E29" s="172" t="str">
        <f>IF(E24="","",IF(E30="","",IF($A29="","",SUM(E18:E20))))</f>
        <v/>
      </c>
      <c r="F29" s="177" t="str">
        <f>IF(F27="","",IF(F24="","",IF(F31="","",IF($A29="","",SUM(F18:F20)))))</f>
        <v/>
      </c>
      <c r="G29" s="25"/>
      <c r="I29" s="140" t="s">
        <v>22</v>
      </c>
    </row>
    <row r="30" spans="1:12" hidden="1" x14ac:dyDescent="0.2">
      <c r="A30" s="81" t="s">
        <v>30</v>
      </c>
      <c r="B30" s="165" t="str">
        <f>IF(B27="",IF(B24="","",IF(B24="ERROR!","ERROR!",ROUND((B24-B25-B26),2))),B28+B29)</f>
        <v/>
      </c>
      <c r="C30" s="157" t="str">
        <f>IF(C27="",IF(C24="","",IF(C24="ERROR!","ERROR!",ROUND((C24-C25-C26),2))),C28+C29)</f>
        <v/>
      </c>
      <c r="D30" s="169" t="str">
        <f>IF(D27="",IF(D24="","",IF(D24="ERROR!","ERROR!",ROUND((D24-D25-D26),2))),D28+D29)</f>
        <v/>
      </c>
      <c r="E30" s="70"/>
      <c r="F30" s="179" t="str">
        <f>IF(F27="",IF(F24="","",IF(F24="ERROR!","ERROR!",ROUND((F24-F25-F26),2))),F28+F29)</f>
        <v/>
      </c>
      <c r="G30" s="25"/>
    </row>
    <row r="31" spans="1:12" ht="13.5" hidden="1" thickBot="1" x14ac:dyDescent="0.25">
      <c r="A31" s="82" t="s">
        <v>33</v>
      </c>
      <c r="B31" s="166" t="str">
        <f>IF(B17="","",IF(B24="","",IF(B24="ERROR!","ERROR!",IF(B18="ERROR!","ERROR!",IF(C11="no",ROUND((B18+B19+B20+B25+B26),2),B25+B26+B27)))))</f>
        <v/>
      </c>
      <c r="C31" s="158" t="str">
        <f>IF(C17="","",IF(C24="","",IF(C24="ERROR!","ERROR!",IF(C18="ERROR!","ERROR!",IF(C11="no",ROUND((C18+C19+C20+C25+C26),2),C25+C26+C27)))))</f>
        <v/>
      </c>
      <c r="D31" s="170" t="str">
        <f>IF(D21="","",IF(D24="","",IF(D24="ERROR!","ERROR!",IF(D18="ERROR!","ERROR!",IF(C11="no",ROUND((D18+D19+D20+D25+D26),2),D25+D26+D27)))))</f>
        <v/>
      </c>
      <c r="E31" s="173" t="str">
        <f>IF(E30="","",IF(E24="","",IF(E24="ERROR!","ERROR!",IF(E18="ERROR!","ERROR!",IF(C11="no",ROUND((E18+E19+E20+E25+E26),2),E25+E26+E27)))))</f>
        <v/>
      </c>
      <c r="F31" s="71"/>
      <c r="G31" s="25"/>
    </row>
    <row r="32" spans="1:12" ht="25.5" hidden="1" customHeight="1" x14ac:dyDescent="0.25">
      <c r="A32" s="204" t="s">
        <v>59</v>
      </c>
      <c r="B32" s="204"/>
      <c r="C32" s="204"/>
      <c r="D32" s="204"/>
      <c r="E32" s="204"/>
      <c r="F32" s="205"/>
      <c r="G32" s="25"/>
    </row>
    <row r="33" spans="1:10" ht="6" hidden="1" customHeight="1" thickBot="1" x14ac:dyDescent="0.3">
      <c r="A33" s="77"/>
      <c r="B33" s="78"/>
      <c r="C33" s="78"/>
      <c r="D33" s="78"/>
      <c r="E33" s="78"/>
      <c r="F33" s="78"/>
      <c r="G33" s="25"/>
    </row>
    <row r="34" spans="1:10" s="68" customFormat="1" ht="15" hidden="1" customHeight="1" thickBot="1" x14ac:dyDescent="0.25">
      <c r="A34" s="79" t="s">
        <v>58</v>
      </c>
      <c r="B34" s="76"/>
      <c r="C34" s="76"/>
      <c r="D34" s="76"/>
      <c r="E34" s="76"/>
      <c r="F34" s="76"/>
      <c r="G34" s="24"/>
      <c r="I34" s="141" t="s">
        <v>80</v>
      </c>
      <c r="J34" s="17"/>
    </row>
    <row r="35" spans="1:10" hidden="1" x14ac:dyDescent="0.2">
      <c r="A35" s="51"/>
      <c r="B35" s="200" t="str">
        <f>IF(SUM(B36:F36)&gt;1,"ERROR!--YOU CAN ONLY ANSWER 'YES' IN ONE COLUMN!","")</f>
        <v/>
      </c>
      <c r="C35" s="200"/>
      <c r="D35" s="200"/>
      <c r="E35" s="200"/>
      <c r="F35" s="200"/>
      <c r="G35" s="51"/>
      <c r="I35" s="142">
        <v>0.05</v>
      </c>
    </row>
    <row r="36" spans="1:10" ht="12.75" hidden="1" customHeight="1" x14ac:dyDescent="0.2">
      <c r="A36" s="51"/>
      <c r="B36" s="181">
        <f>IF(B34="yes",1,0)</f>
        <v>0</v>
      </c>
      <c r="C36" s="181">
        <f>IF(C34="yes",1,0)</f>
        <v>0</v>
      </c>
      <c r="D36" s="181">
        <f>IF(D34="yes",1,0)</f>
        <v>0</v>
      </c>
      <c r="E36" s="181">
        <f>IF(E34="yes",1,0)</f>
        <v>0</v>
      </c>
      <c r="F36" s="181">
        <f>IF(F34="yes",1,0)</f>
        <v>0</v>
      </c>
      <c r="G36" s="51"/>
    </row>
    <row r="37" spans="1:10" ht="15.75" hidden="1" x14ac:dyDescent="0.25">
      <c r="A37" s="210"/>
      <c r="B37" s="211"/>
      <c r="C37" s="211"/>
      <c r="D37" s="211"/>
      <c r="E37" s="211"/>
      <c r="F37" s="211"/>
      <c r="G37" s="51"/>
      <c r="I37" s="149" t="s">
        <v>79</v>
      </c>
    </row>
    <row r="38" spans="1:10" hidden="1" x14ac:dyDescent="0.2">
      <c r="I38" s="150">
        <v>35065</v>
      </c>
    </row>
    <row r="39" spans="1:10" hidden="1" x14ac:dyDescent="0.2"/>
    <row r="40" spans="1:10" hidden="1" x14ac:dyDescent="0.2">
      <c r="I40" s="138" t="s">
        <v>74</v>
      </c>
    </row>
    <row r="41" spans="1:10" hidden="1" x14ac:dyDescent="0.2">
      <c r="I41" s="142">
        <v>0.13</v>
      </c>
    </row>
    <row r="42" spans="1:10" hidden="1" x14ac:dyDescent="0.2">
      <c r="E42" s="161"/>
    </row>
    <row r="43" spans="1:10" hidden="1" x14ac:dyDescent="0.2">
      <c r="I43" s="138" t="s">
        <v>56</v>
      </c>
    </row>
    <row r="44" spans="1:10" hidden="1" x14ac:dyDescent="0.2">
      <c r="C44" s="159"/>
      <c r="I44" s="136">
        <f ca="1">TODAY()</f>
        <v>45659</v>
      </c>
    </row>
    <row r="45" spans="1:10" hidden="1" x14ac:dyDescent="0.2">
      <c r="C45" s="159"/>
      <c r="D45" s="160"/>
      <c r="I45" s="136">
        <v>47514</v>
      </c>
    </row>
    <row r="46" spans="1:10" hidden="1" x14ac:dyDescent="0.2">
      <c r="C46" s="159"/>
      <c r="D46" s="160"/>
      <c r="I46" s="144"/>
    </row>
    <row r="47" spans="1:10" hidden="1" x14ac:dyDescent="0.2">
      <c r="C47" s="159"/>
      <c r="I47" s="137"/>
    </row>
    <row r="48" spans="1:10" hidden="1" x14ac:dyDescent="0.2">
      <c r="I48" s="138" t="s">
        <v>21</v>
      </c>
    </row>
    <row r="49" spans="1:15" hidden="1" x14ac:dyDescent="0.2">
      <c r="C49" s="159"/>
      <c r="I49" s="140" t="s">
        <v>91</v>
      </c>
    </row>
    <row r="50" spans="1:15" s="17" customFormat="1" hidden="1" x14ac:dyDescent="0.2">
      <c r="A50" s="32"/>
      <c r="B50" s="32"/>
      <c r="C50" s="33"/>
      <c r="D50" s="32"/>
      <c r="E50" s="32"/>
      <c r="F50" s="32"/>
      <c r="G50" s="32"/>
      <c r="H50" s="32"/>
      <c r="I50" s="140" t="s">
        <v>92</v>
      </c>
      <c r="K50" s="32"/>
      <c r="L50" s="32"/>
      <c r="M50" s="32"/>
      <c r="N50" s="32"/>
      <c r="O50" s="32"/>
    </row>
    <row r="51" spans="1:15" s="17" customFormat="1" hidden="1" x14ac:dyDescent="0.2">
      <c r="A51" s="32"/>
      <c r="B51" s="32"/>
      <c r="C51" s="159"/>
      <c r="D51" s="32"/>
      <c r="E51" s="32"/>
      <c r="F51" s="32"/>
      <c r="G51" s="32"/>
      <c r="H51" s="32"/>
      <c r="I51" s="140" t="s">
        <v>22</v>
      </c>
      <c r="K51" s="32"/>
      <c r="L51" s="32"/>
      <c r="M51" s="32"/>
      <c r="N51" s="32"/>
      <c r="O51" s="32"/>
    </row>
    <row r="52" spans="1:15" s="17" customFormat="1" hidden="1" x14ac:dyDescent="0.2">
      <c r="A52" s="32"/>
      <c r="B52" s="32"/>
      <c r="C52" s="159"/>
      <c r="D52" s="32"/>
      <c r="E52" s="32"/>
      <c r="F52" s="32"/>
      <c r="G52" s="32"/>
      <c r="H52" s="32"/>
      <c r="I52" s="142"/>
      <c r="K52" s="32"/>
      <c r="L52" s="32"/>
      <c r="M52" s="32"/>
      <c r="N52" s="32"/>
      <c r="O52" s="32"/>
    </row>
    <row r="53" spans="1:15" s="17" customFormat="1" hidden="1" x14ac:dyDescent="0.2">
      <c r="A53" s="32"/>
      <c r="B53" s="32"/>
      <c r="C53" s="159"/>
      <c r="D53" s="32"/>
      <c r="E53" s="32"/>
      <c r="F53" s="32"/>
      <c r="G53" s="32"/>
      <c r="H53" s="32"/>
      <c r="I53" s="138" t="s">
        <v>28</v>
      </c>
      <c r="K53" s="32"/>
      <c r="L53" s="32"/>
      <c r="M53" s="32"/>
      <c r="N53" s="32"/>
      <c r="O53" s="32"/>
    </row>
    <row r="54" spans="1:15" hidden="1" x14ac:dyDescent="0.2">
      <c r="C54" s="159"/>
    </row>
    <row r="55" spans="1:15" s="17" customFormat="1" hidden="1" x14ac:dyDescent="0.2">
      <c r="A55" s="32"/>
      <c r="B55" s="32"/>
      <c r="C55" s="159"/>
      <c r="D55" s="32"/>
      <c r="E55" s="32"/>
      <c r="F55" s="32"/>
      <c r="G55" s="32"/>
      <c r="H55" s="32"/>
      <c r="I55" s="138" t="s">
        <v>23</v>
      </c>
      <c r="K55" s="32"/>
      <c r="L55" s="32"/>
      <c r="M55" s="32"/>
      <c r="N55" s="32"/>
      <c r="O55" s="32"/>
    </row>
    <row r="56" spans="1:15" s="17" customFormat="1" hidden="1" x14ac:dyDescent="0.2">
      <c r="A56" s="32"/>
      <c r="B56" s="32"/>
      <c r="C56" s="33"/>
      <c r="D56" s="32"/>
      <c r="E56" s="32"/>
      <c r="F56" s="32"/>
      <c r="G56" s="32"/>
      <c r="H56" s="32"/>
      <c r="I56" s="140" t="e">
        <f>IF(#REF!=0,"","DW1")</f>
        <v>#REF!</v>
      </c>
      <c r="K56" s="32"/>
      <c r="L56" s="32"/>
      <c r="M56" s="32"/>
      <c r="N56" s="32"/>
      <c r="O56" s="32"/>
    </row>
    <row r="57" spans="1:15" s="17" customFormat="1" hidden="1" x14ac:dyDescent="0.2">
      <c r="A57" s="32"/>
      <c r="B57" s="32"/>
      <c r="C57" s="159"/>
      <c r="D57" s="32"/>
      <c r="E57" s="32"/>
      <c r="F57" s="32"/>
      <c r="G57" s="32"/>
      <c r="H57" s="32"/>
      <c r="I57" s="140" t="e">
        <f>IF(#REF!=0,"","DW2")</f>
        <v>#REF!</v>
      </c>
      <c r="K57" s="32"/>
      <c r="L57" s="32"/>
      <c r="M57" s="32"/>
      <c r="N57" s="32"/>
      <c r="O57" s="32"/>
    </row>
    <row r="58" spans="1:15" s="17" customFormat="1" hidden="1" x14ac:dyDescent="0.2">
      <c r="A58" s="32"/>
      <c r="B58" s="32"/>
      <c r="C58" s="159"/>
      <c r="D58" s="32"/>
      <c r="E58" s="32"/>
      <c r="F58" s="32"/>
      <c r="G58" s="32"/>
      <c r="H58" s="32"/>
      <c r="I58" s="140" t="e">
        <f>IF(#REF!=0,"","DW3")</f>
        <v>#REF!</v>
      </c>
      <c r="K58" s="32"/>
      <c r="L58" s="32"/>
      <c r="M58" s="32"/>
      <c r="N58" s="32"/>
      <c r="O58" s="32"/>
    </row>
    <row r="59" spans="1:15" s="17" customFormat="1" hidden="1" x14ac:dyDescent="0.2">
      <c r="A59" s="32"/>
      <c r="B59" s="32"/>
      <c r="C59" s="159"/>
      <c r="D59" s="32"/>
      <c r="E59" s="32"/>
      <c r="F59" s="32"/>
      <c r="G59" s="32"/>
      <c r="H59" s="32"/>
      <c r="I59" s="140" t="e">
        <f>IF(#REF!=0,"","DW4")</f>
        <v>#REF!</v>
      </c>
      <c r="K59" s="32"/>
      <c r="L59" s="32"/>
      <c r="M59" s="32"/>
      <c r="N59" s="32"/>
      <c r="O59" s="32"/>
    </row>
    <row r="60" spans="1:15" s="17" customFormat="1" hidden="1" x14ac:dyDescent="0.2">
      <c r="A60" s="32"/>
      <c r="B60" s="32"/>
      <c r="C60" s="159"/>
      <c r="D60" s="32"/>
      <c r="E60" s="32"/>
      <c r="F60" s="32"/>
      <c r="G60" s="32"/>
      <c r="H60" s="32"/>
      <c r="I60" s="140" t="e">
        <f>IF(#REF!=0,"","DW5")</f>
        <v>#REF!</v>
      </c>
      <c r="K60" s="32"/>
      <c r="L60" s="32"/>
      <c r="M60" s="32"/>
      <c r="N60" s="32"/>
      <c r="O60" s="32"/>
    </row>
    <row r="61" spans="1:15" s="17" customFormat="1" hidden="1" x14ac:dyDescent="0.2">
      <c r="A61" s="32"/>
      <c r="B61" s="32"/>
      <c r="C61" s="33"/>
      <c r="D61" s="32"/>
      <c r="E61" s="32"/>
      <c r="F61" s="32"/>
      <c r="G61" s="32"/>
      <c r="H61" s="32"/>
      <c r="I61" s="140" t="e">
        <f>IF(#REF!=0,"","DW6")</f>
        <v>#REF!</v>
      </c>
      <c r="K61" s="32"/>
      <c r="L61" s="32"/>
      <c r="M61" s="32"/>
      <c r="N61" s="32"/>
      <c r="O61" s="32"/>
    </row>
    <row r="62" spans="1:15" s="17" customFormat="1" hidden="1" x14ac:dyDescent="0.2">
      <c r="A62" s="32"/>
      <c r="B62" s="32"/>
      <c r="C62" s="33"/>
      <c r="D62" s="32"/>
      <c r="E62" s="32"/>
      <c r="F62" s="32"/>
      <c r="G62" s="32"/>
      <c r="H62" s="32"/>
      <c r="I62" s="141" t="s">
        <v>29</v>
      </c>
      <c r="K62" s="32"/>
      <c r="L62" s="32"/>
      <c r="M62" s="32"/>
      <c r="N62" s="32"/>
      <c r="O62" s="32"/>
    </row>
    <row r="63" spans="1:15" s="17" customFormat="1" hidden="1" x14ac:dyDescent="0.2">
      <c r="A63" s="32"/>
      <c r="B63" s="32"/>
      <c r="C63" s="33"/>
      <c r="D63" s="32"/>
      <c r="E63" s="32"/>
      <c r="F63" s="32"/>
      <c r="G63" s="32"/>
      <c r="H63" s="32"/>
      <c r="I63" s="140" t="s">
        <v>99</v>
      </c>
      <c r="K63" s="32"/>
      <c r="L63" s="32"/>
      <c r="M63" s="32"/>
      <c r="N63" s="32"/>
      <c r="O63" s="32"/>
    </row>
    <row r="64" spans="1:15" s="17" customFormat="1" hidden="1" x14ac:dyDescent="0.2">
      <c r="A64" s="32"/>
      <c r="B64" s="32"/>
      <c r="C64" s="33"/>
      <c r="D64" s="32"/>
      <c r="E64" s="32"/>
      <c r="F64" s="32"/>
      <c r="G64" s="32"/>
      <c r="H64" s="32"/>
      <c r="I64" s="140" t="s">
        <v>100</v>
      </c>
      <c r="K64" s="32"/>
      <c r="L64" s="32"/>
      <c r="M64" s="32"/>
      <c r="N64" s="32"/>
      <c r="O64" s="32"/>
    </row>
    <row r="65" spans="1:15" s="17" customFormat="1" hidden="1" x14ac:dyDescent="0.2">
      <c r="A65" s="32"/>
      <c r="B65" s="32"/>
      <c r="C65" s="33"/>
      <c r="D65" s="32"/>
      <c r="E65" s="32"/>
      <c r="F65" s="32"/>
      <c r="G65" s="32"/>
      <c r="H65" s="32"/>
      <c r="I65" s="140" t="str">
        <f>IF(C12="yes","","Fixed Amount")</f>
        <v>Fixed Amount</v>
      </c>
      <c r="K65" s="32"/>
      <c r="L65" s="32"/>
      <c r="M65" s="32"/>
      <c r="N65" s="32"/>
      <c r="O65" s="32"/>
    </row>
    <row r="66" spans="1:15" hidden="1" x14ac:dyDescent="0.2">
      <c r="I66" s="143">
        <v>5.0000000000000001E-3</v>
      </c>
    </row>
    <row r="67" spans="1:15" hidden="1" x14ac:dyDescent="0.2">
      <c r="I67" s="143">
        <f>I66+0.005</f>
        <v>0.01</v>
      </c>
    </row>
    <row r="68" spans="1:15" hidden="1" x14ac:dyDescent="0.2">
      <c r="I68" s="143">
        <f t="shared" ref="I68:I131" si="1">I67+0.005</f>
        <v>1.4999999999999999E-2</v>
      </c>
    </row>
    <row r="69" spans="1:15" hidden="1" x14ac:dyDescent="0.2">
      <c r="I69" s="143">
        <f t="shared" si="1"/>
        <v>0.02</v>
      </c>
    </row>
    <row r="70" spans="1:15" hidden="1" x14ac:dyDescent="0.2">
      <c r="I70" s="143">
        <f t="shared" si="1"/>
        <v>2.5000000000000001E-2</v>
      </c>
    </row>
    <row r="71" spans="1:15" hidden="1" x14ac:dyDescent="0.2">
      <c r="I71" s="143">
        <f t="shared" si="1"/>
        <v>3.0000000000000002E-2</v>
      </c>
      <c r="J71" s="18" t="s">
        <v>20</v>
      </c>
    </row>
    <row r="72" spans="1:15" hidden="1" x14ac:dyDescent="0.2">
      <c r="I72" s="143">
        <f t="shared" si="1"/>
        <v>3.5000000000000003E-2</v>
      </c>
      <c r="J72" s="18" t="s">
        <v>23</v>
      </c>
    </row>
    <row r="73" spans="1:15" hidden="1" x14ac:dyDescent="0.2">
      <c r="I73" s="143">
        <f t="shared" si="1"/>
        <v>0.04</v>
      </c>
      <c r="J73" s="17" t="s">
        <v>21</v>
      </c>
    </row>
    <row r="74" spans="1:15" hidden="1" x14ac:dyDescent="0.2">
      <c r="I74" s="143">
        <f t="shared" si="1"/>
        <v>4.4999999999999998E-2</v>
      </c>
      <c r="J74" s="17" t="s">
        <v>22</v>
      </c>
    </row>
    <row r="75" spans="1:15" hidden="1" x14ac:dyDescent="0.2">
      <c r="I75" s="143">
        <f t="shared" si="1"/>
        <v>4.9999999999999996E-2</v>
      </c>
    </row>
    <row r="76" spans="1:15" hidden="1" x14ac:dyDescent="0.2">
      <c r="I76" s="143">
        <f t="shared" si="1"/>
        <v>5.4999999999999993E-2</v>
      </c>
    </row>
    <row r="77" spans="1:15" hidden="1" x14ac:dyDescent="0.2">
      <c r="I77" s="143">
        <f t="shared" si="1"/>
        <v>5.9999999999999991E-2</v>
      </c>
    </row>
    <row r="78" spans="1:15" hidden="1" x14ac:dyDescent="0.2">
      <c r="I78" s="143">
        <f t="shared" si="1"/>
        <v>6.4999999999999988E-2</v>
      </c>
      <c r="J78" s="18" t="s">
        <v>31</v>
      </c>
    </row>
    <row r="79" spans="1:15" hidden="1" x14ac:dyDescent="0.2">
      <c r="I79" s="143">
        <f t="shared" si="1"/>
        <v>6.9999999999999993E-2</v>
      </c>
      <c r="J79" s="17" t="s">
        <v>24</v>
      </c>
    </row>
    <row r="80" spans="1:15" hidden="1" x14ac:dyDescent="0.2">
      <c r="I80" s="143">
        <f t="shared" si="1"/>
        <v>7.4999999999999997E-2</v>
      </c>
      <c r="J80" s="17" t="s">
        <v>32</v>
      </c>
    </row>
    <row r="81" spans="9:10" hidden="1" x14ac:dyDescent="0.2">
      <c r="I81" s="143">
        <f t="shared" si="1"/>
        <v>0.08</v>
      </c>
    </row>
    <row r="82" spans="9:10" hidden="1" x14ac:dyDescent="0.2">
      <c r="I82" s="143">
        <f t="shared" si="1"/>
        <v>8.5000000000000006E-2</v>
      </c>
    </row>
    <row r="83" spans="9:10" hidden="1" x14ac:dyDescent="0.2">
      <c r="I83" s="143">
        <f t="shared" si="1"/>
        <v>9.0000000000000011E-2</v>
      </c>
      <c r="J83" s="17">
        <v>0</v>
      </c>
    </row>
    <row r="84" spans="9:10" hidden="1" x14ac:dyDescent="0.2">
      <c r="I84" s="143">
        <f t="shared" si="1"/>
        <v>9.5000000000000015E-2</v>
      </c>
      <c r="J84" s="17">
        <f t="shared" ref="J84:J92" si="2">J83+1</f>
        <v>1</v>
      </c>
    </row>
    <row r="85" spans="9:10" hidden="1" x14ac:dyDescent="0.2">
      <c r="I85" s="143">
        <f t="shared" si="1"/>
        <v>0.10000000000000002</v>
      </c>
      <c r="J85" s="17">
        <f t="shared" si="2"/>
        <v>2</v>
      </c>
    </row>
    <row r="86" spans="9:10" hidden="1" x14ac:dyDescent="0.2">
      <c r="I86" s="143">
        <f t="shared" si="1"/>
        <v>0.10500000000000002</v>
      </c>
      <c r="J86" s="17">
        <f t="shared" si="2"/>
        <v>3</v>
      </c>
    </row>
    <row r="87" spans="9:10" hidden="1" x14ac:dyDescent="0.2">
      <c r="I87" s="143">
        <f t="shared" si="1"/>
        <v>0.11000000000000003</v>
      </c>
      <c r="J87" s="17">
        <f t="shared" si="2"/>
        <v>4</v>
      </c>
    </row>
    <row r="88" spans="9:10" hidden="1" x14ac:dyDescent="0.2">
      <c r="I88" s="143">
        <f t="shared" si="1"/>
        <v>0.11500000000000003</v>
      </c>
      <c r="J88" s="17">
        <f t="shared" si="2"/>
        <v>5</v>
      </c>
    </row>
    <row r="89" spans="9:10" hidden="1" x14ac:dyDescent="0.2">
      <c r="I89" s="143">
        <f t="shared" si="1"/>
        <v>0.12000000000000004</v>
      </c>
      <c r="J89" s="17">
        <f t="shared" si="2"/>
        <v>6</v>
      </c>
    </row>
    <row r="90" spans="9:10" hidden="1" x14ac:dyDescent="0.2">
      <c r="I90" s="143">
        <f t="shared" si="1"/>
        <v>0.12500000000000003</v>
      </c>
      <c r="J90" s="17">
        <f t="shared" si="2"/>
        <v>7</v>
      </c>
    </row>
    <row r="91" spans="9:10" hidden="1" x14ac:dyDescent="0.2">
      <c r="I91" s="143">
        <f t="shared" si="1"/>
        <v>0.13000000000000003</v>
      </c>
      <c r="J91" s="17">
        <f t="shared" si="2"/>
        <v>8</v>
      </c>
    </row>
    <row r="92" spans="9:10" hidden="1" x14ac:dyDescent="0.2">
      <c r="I92" s="143">
        <f t="shared" si="1"/>
        <v>0.13500000000000004</v>
      </c>
      <c r="J92" s="17">
        <f t="shared" si="2"/>
        <v>9</v>
      </c>
    </row>
    <row r="93" spans="9:10" hidden="1" x14ac:dyDescent="0.2">
      <c r="I93" s="143">
        <f t="shared" si="1"/>
        <v>0.14000000000000004</v>
      </c>
    </row>
    <row r="94" spans="9:10" hidden="1" x14ac:dyDescent="0.2">
      <c r="I94" s="143">
        <f t="shared" si="1"/>
        <v>0.14500000000000005</v>
      </c>
    </row>
    <row r="95" spans="9:10" hidden="1" x14ac:dyDescent="0.2">
      <c r="I95" s="143">
        <f t="shared" si="1"/>
        <v>0.15000000000000005</v>
      </c>
    </row>
    <row r="96" spans="9:10" hidden="1" x14ac:dyDescent="0.2">
      <c r="I96" s="143">
        <f t="shared" si="1"/>
        <v>0.15500000000000005</v>
      </c>
    </row>
    <row r="97" spans="1:15" hidden="1" x14ac:dyDescent="0.2">
      <c r="I97" s="143">
        <f t="shared" si="1"/>
        <v>0.16000000000000006</v>
      </c>
    </row>
    <row r="98" spans="1:15" s="17" customFormat="1" hidden="1" x14ac:dyDescent="0.2">
      <c r="A98" s="32"/>
      <c r="B98" s="32"/>
      <c r="C98" s="33"/>
      <c r="D98" s="32"/>
      <c r="E98" s="32"/>
      <c r="F98" s="32"/>
      <c r="G98" s="32"/>
      <c r="H98" s="32"/>
      <c r="I98" s="143">
        <f t="shared" si="1"/>
        <v>0.16500000000000006</v>
      </c>
      <c r="K98" s="32"/>
      <c r="L98" s="32"/>
      <c r="M98" s="32"/>
      <c r="N98" s="32"/>
      <c r="O98" s="32"/>
    </row>
    <row r="99" spans="1:15" s="17" customFormat="1" hidden="1" x14ac:dyDescent="0.2">
      <c r="A99" s="32"/>
      <c r="B99" s="32"/>
      <c r="C99" s="33"/>
      <c r="D99" s="32"/>
      <c r="E99" s="32"/>
      <c r="F99" s="32"/>
      <c r="G99" s="32"/>
      <c r="H99" s="32"/>
      <c r="I99" s="143">
        <f t="shared" si="1"/>
        <v>0.17000000000000007</v>
      </c>
      <c r="K99" s="32"/>
      <c r="L99" s="32"/>
      <c r="M99" s="32"/>
      <c r="N99" s="32"/>
      <c r="O99" s="32"/>
    </row>
    <row r="100" spans="1:15" s="17" customFormat="1" hidden="1" x14ac:dyDescent="0.2">
      <c r="A100" s="32"/>
      <c r="B100" s="32"/>
      <c r="C100" s="33"/>
      <c r="D100" s="32"/>
      <c r="E100" s="32"/>
      <c r="F100" s="32"/>
      <c r="G100" s="32"/>
      <c r="H100" s="32"/>
      <c r="I100" s="143">
        <f t="shared" si="1"/>
        <v>0.17500000000000007</v>
      </c>
      <c r="K100" s="32"/>
      <c r="L100" s="32"/>
      <c r="M100" s="32"/>
      <c r="N100" s="32"/>
      <c r="O100" s="32"/>
    </row>
    <row r="101" spans="1:15" s="17" customFormat="1" hidden="1" x14ac:dyDescent="0.2">
      <c r="A101" s="32"/>
      <c r="B101" s="32"/>
      <c r="C101" s="33"/>
      <c r="D101" s="32"/>
      <c r="E101" s="32"/>
      <c r="F101" s="32"/>
      <c r="G101" s="32"/>
      <c r="H101" s="32"/>
      <c r="I101" s="143">
        <f t="shared" si="1"/>
        <v>0.18000000000000008</v>
      </c>
      <c r="K101" s="32"/>
      <c r="L101" s="32"/>
      <c r="M101" s="32"/>
      <c r="N101" s="32"/>
      <c r="O101" s="32"/>
    </row>
    <row r="102" spans="1:15" s="17" customFormat="1" hidden="1" x14ac:dyDescent="0.2">
      <c r="A102" s="32"/>
      <c r="B102" s="32"/>
      <c r="C102" s="33"/>
      <c r="D102" s="32"/>
      <c r="E102" s="32"/>
      <c r="F102" s="32"/>
      <c r="G102" s="32"/>
      <c r="H102" s="32"/>
      <c r="I102" s="143">
        <f t="shared" si="1"/>
        <v>0.18500000000000008</v>
      </c>
      <c r="K102" s="32"/>
      <c r="L102" s="32"/>
      <c r="M102" s="32"/>
      <c r="N102" s="32"/>
      <c r="O102" s="32"/>
    </row>
    <row r="103" spans="1:15" s="17" customFormat="1" hidden="1" x14ac:dyDescent="0.2">
      <c r="A103" s="32"/>
      <c r="B103" s="32"/>
      <c r="C103" s="33"/>
      <c r="D103" s="32"/>
      <c r="E103" s="32"/>
      <c r="F103" s="32"/>
      <c r="G103" s="32"/>
      <c r="H103" s="32"/>
      <c r="I103" s="143">
        <f t="shared" si="1"/>
        <v>0.19000000000000009</v>
      </c>
      <c r="K103" s="32"/>
      <c r="L103" s="32"/>
      <c r="M103" s="32"/>
      <c r="N103" s="32"/>
      <c r="O103" s="32"/>
    </row>
    <row r="104" spans="1:15" s="17" customFormat="1" hidden="1" x14ac:dyDescent="0.2">
      <c r="A104" s="32"/>
      <c r="B104" s="32"/>
      <c r="C104" s="33"/>
      <c r="D104" s="32"/>
      <c r="E104" s="32"/>
      <c r="F104" s="32"/>
      <c r="G104" s="32"/>
      <c r="H104" s="32"/>
      <c r="I104" s="143">
        <f t="shared" si="1"/>
        <v>0.19500000000000009</v>
      </c>
      <c r="K104" s="32"/>
      <c r="L104" s="32"/>
      <c r="M104" s="32"/>
      <c r="N104" s="32"/>
      <c r="O104" s="32"/>
    </row>
    <row r="105" spans="1:15" s="17" customFormat="1" hidden="1" x14ac:dyDescent="0.2">
      <c r="A105" s="32"/>
      <c r="B105" s="32"/>
      <c r="C105" s="33"/>
      <c r="D105" s="32"/>
      <c r="E105" s="32"/>
      <c r="F105" s="32"/>
      <c r="G105" s="32"/>
      <c r="H105" s="32"/>
      <c r="I105" s="143">
        <f t="shared" si="1"/>
        <v>0.20000000000000009</v>
      </c>
      <c r="K105" s="32"/>
      <c r="L105" s="32"/>
      <c r="M105" s="32"/>
      <c r="N105" s="32"/>
      <c r="O105" s="32"/>
    </row>
    <row r="106" spans="1:15" s="17" customFormat="1" hidden="1" x14ac:dyDescent="0.2">
      <c r="A106" s="32"/>
      <c r="B106" s="32"/>
      <c r="C106" s="33"/>
      <c r="D106" s="32"/>
      <c r="E106" s="32"/>
      <c r="F106" s="32"/>
      <c r="G106" s="32"/>
      <c r="H106" s="32"/>
      <c r="I106" s="143">
        <f t="shared" si="1"/>
        <v>0.2050000000000001</v>
      </c>
      <c r="K106" s="32"/>
      <c r="L106" s="32"/>
      <c r="M106" s="32"/>
      <c r="N106" s="32"/>
      <c r="O106" s="32"/>
    </row>
    <row r="107" spans="1:15" s="17" customFormat="1" hidden="1" x14ac:dyDescent="0.2">
      <c r="A107" s="32"/>
      <c r="B107" s="32"/>
      <c r="C107" s="33"/>
      <c r="D107" s="32"/>
      <c r="E107" s="32"/>
      <c r="F107" s="32"/>
      <c r="G107" s="32"/>
      <c r="H107" s="32"/>
      <c r="I107" s="143">
        <f t="shared" si="1"/>
        <v>0.2100000000000001</v>
      </c>
      <c r="K107" s="32"/>
      <c r="L107" s="32"/>
      <c r="M107" s="32"/>
      <c r="N107" s="32"/>
      <c r="O107" s="32"/>
    </row>
    <row r="108" spans="1:15" s="17" customFormat="1" hidden="1" x14ac:dyDescent="0.2">
      <c r="A108" s="32"/>
      <c r="B108" s="32"/>
      <c r="C108" s="33"/>
      <c r="D108" s="32"/>
      <c r="E108" s="32"/>
      <c r="F108" s="32"/>
      <c r="G108" s="32"/>
      <c r="H108" s="32"/>
      <c r="I108" s="143">
        <f t="shared" si="1"/>
        <v>0.21500000000000011</v>
      </c>
      <c r="K108" s="32"/>
      <c r="L108" s="32"/>
      <c r="M108" s="32"/>
      <c r="N108" s="32"/>
      <c r="O108" s="32"/>
    </row>
    <row r="109" spans="1:15" s="17" customFormat="1" hidden="1" x14ac:dyDescent="0.2">
      <c r="A109" s="32"/>
      <c r="B109" s="32"/>
      <c r="C109" s="33"/>
      <c r="D109" s="32"/>
      <c r="E109" s="32"/>
      <c r="F109" s="32"/>
      <c r="G109" s="32"/>
      <c r="H109" s="32"/>
      <c r="I109" s="143">
        <f t="shared" si="1"/>
        <v>0.22000000000000011</v>
      </c>
      <c r="K109" s="32"/>
      <c r="L109" s="32"/>
      <c r="M109" s="32"/>
      <c r="N109" s="32"/>
      <c r="O109" s="32"/>
    </row>
    <row r="110" spans="1:15" s="17" customFormat="1" hidden="1" x14ac:dyDescent="0.2">
      <c r="A110" s="32"/>
      <c r="B110" s="32"/>
      <c r="C110" s="33"/>
      <c r="D110" s="32"/>
      <c r="E110" s="32"/>
      <c r="F110" s="32"/>
      <c r="G110" s="32"/>
      <c r="H110" s="32"/>
      <c r="I110" s="143">
        <f t="shared" si="1"/>
        <v>0.22500000000000012</v>
      </c>
      <c r="K110" s="32"/>
      <c r="L110" s="32"/>
      <c r="M110" s="32"/>
      <c r="N110" s="32"/>
      <c r="O110" s="32"/>
    </row>
    <row r="111" spans="1:15" s="17" customFormat="1" hidden="1" x14ac:dyDescent="0.2">
      <c r="A111" s="32"/>
      <c r="B111" s="32"/>
      <c r="C111" s="33"/>
      <c r="D111" s="32"/>
      <c r="E111" s="32"/>
      <c r="F111" s="32"/>
      <c r="G111" s="32"/>
      <c r="H111" s="32"/>
      <c r="I111" s="143">
        <f t="shared" si="1"/>
        <v>0.23000000000000012</v>
      </c>
      <c r="K111" s="32"/>
      <c r="L111" s="32"/>
      <c r="M111" s="32"/>
      <c r="N111" s="32"/>
      <c r="O111" s="32"/>
    </row>
    <row r="112" spans="1:15" s="17" customFormat="1" hidden="1" x14ac:dyDescent="0.2">
      <c r="A112" s="32"/>
      <c r="B112" s="32"/>
      <c r="C112" s="33"/>
      <c r="D112" s="32"/>
      <c r="E112" s="32"/>
      <c r="F112" s="32"/>
      <c r="G112" s="32"/>
      <c r="H112" s="32"/>
      <c r="I112" s="143">
        <f t="shared" si="1"/>
        <v>0.23500000000000013</v>
      </c>
      <c r="K112" s="32"/>
      <c r="L112" s="32"/>
      <c r="M112" s="32"/>
      <c r="N112" s="32"/>
      <c r="O112" s="32"/>
    </row>
    <row r="113" spans="1:15" s="17" customFormat="1" hidden="1" x14ac:dyDescent="0.2">
      <c r="A113" s="32"/>
      <c r="B113" s="32"/>
      <c r="C113" s="33"/>
      <c r="D113" s="32"/>
      <c r="E113" s="32"/>
      <c r="F113" s="32"/>
      <c r="G113" s="32"/>
      <c r="H113" s="32"/>
      <c r="I113" s="143">
        <f t="shared" si="1"/>
        <v>0.24000000000000013</v>
      </c>
      <c r="K113" s="32"/>
      <c r="L113" s="32"/>
      <c r="M113" s="32"/>
      <c r="N113" s="32"/>
      <c r="O113" s="32"/>
    </row>
    <row r="114" spans="1:15" s="17" customFormat="1" hidden="1" x14ac:dyDescent="0.2">
      <c r="A114" s="32"/>
      <c r="B114" s="32"/>
      <c r="C114" s="33"/>
      <c r="D114" s="32"/>
      <c r="E114" s="32"/>
      <c r="F114" s="32"/>
      <c r="G114" s="32"/>
      <c r="H114" s="32"/>
      <c r="I114" s="143">
        <f t="shared" si="1"/>
        <v>0.24500000000000013</v>
      </c>
      <c r="K114" s="32"/>
      <c r="L114" s="32"/>
      <c r="M114" s="32"/>
      <c r="N114" s="32"/>
      <c r="O114" s="32"/>
    </row>
    <row r="115" spans="1:15" s="17" customFormat="1" hidden="1" x14ac:dyDescent="0.2">
      <c r="A115" s="32"/>
      <c r="B115" s="32"/>
      <c r="C115" s="33"/>
      <c r="D115" s="32"/>
      <c r="E115" s="32"/>
      <c r="F115" s="32"/>
      <c r="G115" s="32"/>
      <c r="H115" s="32"/>
      <c r="I115" s="143">
        <f t="shared" si="1"/>
        <v>0.25000000000000011</v>
      </c>
      <c r="K115" s="32"/>
      <c r="L115" s="32"/>
      <c r="M115" s="32"/>
      <c r="N115" s="32"/>
      <c r="O115" s="32"/>
    </row>
    <row r="116" spans="1:15" s="17" customFormat="1" hidden="1" x14ac:dyDescent="0.2">
      <c r="A116" s="32"/>
      <c r="B116" s="32"/>
      <c r="C116" s="33"/>
      <c r="D116" s="32"/>
      <c r="E116" s="32"/>
      <c r="F116" s="32"/>
      <c r="G116" s="32"/>
      <c r="H116" s="32"/>
      <c r="I116" s="143">
        <f t="shared" si="1"/>
        <v>0.25500000000000012</v>
      </c>
      <c r="K116" s="32"/>
      <c r="L116" s="32"/>
      <c r="M116" s="32"/>
      <c r="N116" s="32"/>
      <c r="O116" s="32"/>
    </row>
    <row r="117" spans="1:15" s="17" customFormat="1" hidden="1" x14ac:dyDescent="0.2">
      <c r="A117" s="32"/>
      <c r="B117" s="32"/>
      <c r="C117" s="33"/>
      <c r="D117" s="32"/>
      <c r="E117" s="32"/>
      <c r="F117" s="32"/>
      <c r="G117" s="32"/>
      <c r="H117" s="32"/>
      <c r="I117" s="143">
        <f t="shared" si="1"/>
        <v>0.26000000000000012</v>
      </c>
      <c r="K117" s="32"/>
      <c r="L117" s="32"/>
      <c r="M117" s="32"/>
      <c r="N117" s="32"/>
      <c r="O117" s="32"/>
    </row>
    <row r="118" spans="1:15" s="17" customFormat="1" hidden="1" x14ac:dyDescent="0.2">
      <c r="A118" s="32"/>
      <c r="B118" s="32"/>
      <c r="C118" s="33"/>
      <c r="D118" s="32"/>
      <c r="E118" s="32"/>
      <c r="F118" s="32"/>
      <c r="G118" s="32"/>
      <c r="H118" s="32"/>
      <c r="I118" s="143">
        <f t="shared" si="1"/>
        <v>0.26500000000000012</v>
      </c>
      <c r="K118" s="32"/>
      <c r="L118" s="32"/>
      <c r="M118" s="32"/>
      <c r="N118" s="32"/>
      <c r="O118" s="32"/>
    </row>
    <row r="119" spans="1:15" s="17" customFormat="1" hidden="1" x14ac:dyDescent="0.2">
      <c r="A119" s="32"/>
      <c r="B119" s="32"/>
      <c r="C119" s="33"/>
      <c r="D119" s="32"/>
      <c r="E119" s="32"/>
      <c r="F119" s="32"/>
      <c r="G119" s="32"/>
      <c r="H119" s="32"/>
      <c r="I119" s="143">
        <f t="shared" si="1"/>
        <v>0.27000000000000013</v>
      </c>
      <c r="K119" s="32"/>
      <c r="L119" s="32"/>
      <c r="M119" s="32"/>
      <c r="N119" s="32"/>
      <c r="O119" s="32"/>
    </row>
    <row r="120" spans="1:15" s="17" customFormat="1" hidden="1" x14ac:dyDescent="0.2">
      <c r="A120" s="32"/>
      <c r="B120" s="32"/>
      <c r="C120" s="33"/>
      <c r="D120" s="32"/>
      <c r="E120" s="32"/>
      <c r="F120" s="32"/>
      <c r="G120" s="32"/>
      <c r="H120" s="32"/>
      <c r="I120" s="143">
        <f t="shared" si="1"/>
        <v>0.27500000000000013</v>
      </c>
      <c r="K120" s="32"/>
      <c r="L120" s="32"/>
      <c r="M120" s="32"/>
      <c r="N120" s="32"/>
      <c r="O120" s="32"/>
    </row>
    <row r="121" spans="1:15" s="17" customFormat="1" hidden="1" x14ac:dyDescent="0.2">
      <c r="A121" s="32"/>
      <c r="B121" s="32"/>
      <c r="C121" s="33"/>
      <c r="D121" s="32"/>
      <c r="E121" s="32"/>
      <c r="F121" s="32"/>
      <c r="G121" s="32"/>
      <c r="H121" s="32"/>
      <c r="I121" s="143">
        <f t="shared" si="1"/>
        <v>0.28000000000000014</v>
      </c>
      <c r="K121" s="32"/>
      <c r="L121" s="32"/>
      <c r="M121" s="32"/>
      <c r="N121" s="32"/>
      <c r="O121" s="32"/>
    </row>
    <row r="122" spans="1:15" s="17" customFormat="1" hidden="1" x14ac:dyDescent="0.2">
      <c r="A122" s="32"/>
      <c r="B122" s="32"/>
      <c r="C122" s="33"/>
      <c r="D122" s="32"/>
      <c r="E122" s="32"/>
      <c r="F122" s="32"/>
      <c r="G122" s="32"/>
      <c r="H122" s="32"/>
      <c r="I122" s="143">
        <f t="shared" si="1"/>
        <v>0.28500000000000014</v>
      </c>
      <c r="K122" s="32"/>
      <c r="L122" s="32"/>
      <c r="M122" s="32"/>
      <c r="N122" s="32"/>
      <c r="O122" s="32"/>
    </row>
    <row r="123" spans="1:15" s="17" customFormat="1" hidden="1" x14ac:dyDescent="0.2">
      <c r="A123" s="32"/>
      <c r="B123" s="32"/>
      <c r="C123" s="33"/>
      <c r="D123" s="32"/>
      <c r="E123" s="32"/>
      <c r="F123" s="32"/>
      <c r="G123" s="32"/>
      <c r="H123" s="32"/>
      <c r="I123" s="143">
        <f t="shared" si="1"/>
        <v>0.29000000000000015</v>
      </c>
      <c r="K123" s="32"/>
      <c r="L123" s="32"/>
      <c r="M123" s="32"/>
      <c r="N123" s="32"/>
      <c r="O123" s="32"/>
    </row>
    <row r="124" spans="1:15" s="17" customFormat="1" hidden="1" x14ac:dyDescent="0.2">
      <c r="A124" s="32"/>
      <c r="B124" s="32"/>
      <c r="C124" s="33"/>
      <c r="D124" s="32"/>
      <c r="E124" s="32"/>
      <c r="F124" s="32"/>
      <c r="G124" s="32"/>
      <c r="H124" s="32"/>
      <c r="I124" s="143">
        <f t="shared" si="1"/>
        <v>0.29500000000000015</v>
      </c>
      <c r="K124" s="32"/>
      <c r="L124" s="32"/>
      <c r="M124" s="32"/>
      <c r="N124" s="32"/>
      <c r="O124" s="32"/>
    </row>
    <row r="125" spans="1:15" s="17" customFormat="1" hidden="1" x14ac:dyDescent="0.2">
      <c r="A125" s="32"/>
      <c r="B125" s="32"/>
      <c r="C125" s="33"/>
      <c r="D125" s="32"/>
      <c r="E125" s="32"/>
      <c r="F125" s="32"/>
      <c r="G125" s="32"/>
      <c r="H125" s="32"/>
      <c r="I125" s="143">
        <f t="shared" si="1"/>
        <v>0.30000000000000016</v>
      </c>
      <c r="K125" s="32"/>
      <c r="L125" s="32"/>
      <c r="M125" s="32"/>
      <c r="N125" s="32"/>
      <c r="O125" s="32"/>
    </row>
    <row r="126" spans="1:15" s="17" customFormat="1" hidden="1" x14ac:dyDescent="0.2">
      <c r="A126" s="32"/>
      <c r="B126" s="32"/>
      <c r="C126" s="33"/>
      <c r="D126" s="32"/>
      <c r="E126" s="32"/>
      <c r="F126" s="32"/>
      <c r="G126" s="32"/>
      <c r="H126" s="32"/>
      <c r="I126" s="143">
        <f t="shared" si="1"/>
        <v>0.30500000000000016</v>
      </c>
      <c r="K126" s="32"/>
      <c r="L126" s="32"/>
      <c r="M126" s="32"/>
      <c r="N126" s="32"/>
      <c r="O126" s="32"/>
    </row>
    <row r="127" spans="1:15" s="17" customFormat="1" hidden="1" x14ac:dyDescent="0.2">
      <c r="A127" s="32"/>
      <c r="B127" s="32"/>
      <c r="C127" s="33"/>
      <c r="D127" s="32"/>
      <c r="E127" s="32"/>
      <c r="F127" s="32"/>
      <c r="G127" s="32"/>
      <c r="H127" s="32"/>
      <c r="I127" s="143">
        <f t="shared" si="1"/>
        <v>0.31000000000000016</v>
      </c>
      <c r="K127" s="32"/>
      <c r="L127" s="32"/>
      <c r="M127" s="32"/>
      <c r="N127" s="32"/>
      <c r="O127" s="32"/>
    </row>
    <row r="128" spans="1:15" s="17" customFormat="1" hidden="1" x14ac:dyDescent="0.2">
      <c r="A128" s="32"/>
      <c r="B128" s="32"/>
      <c r="C128" s="33"/>
      <c r="D128" s="32"/>
      <c r="E128" s="32"/>
      <c r="F128" s="32"/>
      <c r="G128" s="32"/>
      <c r="H128" s="32"/>
      <c r="I128" s="143">
        <f t="shared" si="1"/>
        <v>0.31500000000000017</v>
      </c>
      <c r="K128" s="32"/>
      <c r="L128" s="32"/>
      <c r="M128" s="32"/>
      <c r="N128" s="32"/>
      <c r="O128" s="32"/>
    </row>
    <row r="129" spans="1:15" s="17" customFormat="1" hidden="1" x14ac:dyDescent="0.2">
      <c r="A129" s="32"/>
      <c r="B129" s="32"/>
      <c r="C129" s="33"/>
      <c r="D129" s="32"/>
      <c r="E129" s="32"/>
      <c r="F129" s="32"/>
      <c r="G129" s="32"/>
      <c r="H129" s="32"/>
      <c r="I129" s="143">
        <f t="shared" si="1"/>
        <v>0.32000000000000017</v>
      </c>
      <c r="K129" s="32"/>
      <c r="L129" s="32"/>
      <c r="M129" s="32"/>
      <c r="N129" s="32"/>
      <c r="O129" s="32"/>
    </row>
    <row r="130" spans="1:15" s="17" customFormat="1" hidden="1" x14ac:dyDescent="0.2">
      <c r="A130" s="32"/>
      <c r="B130" s="32"/>
      <c r="C130" s="33"/>
      <c r="D130" s="32"/>
      <c r="E130" s="32"/>
      <c r="F130" s="32"/>
      <c r="G130" s="32"/>
      <c r="H130" s="32"/>
      <c r="I130" s="143">
        <f t="shared" si="1"/>
        <v>0.32500000000000018</v>
      </c>
      <c r="K130" s="32"/>
      <c r="L130" s="32"/>
      <c r="M130" s="32"/>
      <c r="N130" s="32"/>
      <c r="O130" s="32"/>
    </row>
    <row r="131" spans="1:15" s="17" customFormat="1" hidden="1" x14ac:dyDescent="0.2">
      <c r="A131" s="32"/>
      <c r="B131" s="32"/>
      <c r="C131" s="33"/>
      <c r="D131" s="32"/>
      <c r="E131" s="32"/>
      <c r="F131" s="32"/>
      <c r="G131" s="32"/>
      <c r="H131" s="32"/>
      <c r="I131" s="143">
        <f t="shared" si="1"/>
        <v>0.33000000000000018</v>
      </c>
      <c r="K131" s="32"/>
      <c r="L131" s="32"/>
      <c r="M131" s="32"/>
      <c r="N131" s="32"/>
      <c r="O131" s="32"/>
    </row>
    <row r="132" spans="1:15" s="17" customFormat="1" hidden="1" x14ac:dyDescent="0.2">
      <c r="A132" s="32"/>
      <c r="B132" s="32"/>
      <c r="C132" s="33"/>
      <c r="D132" s="32"/>
      <c r="E132" s="32"/>
      <c r="F132" s="32"/>
      <c r="G132" s="32"/>
      <c r="H132" s="32"/>
      <c r="I132" s="143">
        <f t="shared" ref="I132:I195" si="3">I131+0.005</f>
        <v>0.33500000000000019</v>
      </c>
      <c r="K132" s="32"/>
      <c r="L132" s="32"/>
      <c r="M132" s="32"/>
      <c r="N132" s="32"/>
      <c r="O132" s="32"/>
    </row>
    <row r="133" spans="1:15" s="17" customFormat="1" hidden="1" x14ac:dyDescent="0.2">
      <c r="A133" s="32"/>
      <c r="B133" s="32"/>
      <c r="C133" s="33"/>
      <c r="D133" s="32"/>
      <c r="E133" s="32"/>
      <c r="F133" s="32"/>
      <c r="G133" s="32"/>
      <c r="H133" s="32"/>
      <c r="I133" s="143">
        <f t="shared" si="3"/>
        <v>0.34000000000000019</v>
      </c>
      <c r="K133" s="32"/>
      <c r="L133" s="32"/>
      <c r="M133" s="32"/>
      <c r="N133" s="32"/>
      <c r="O133" s="32"/>
    </row>
    <row r="134" spans="1:15" s="17" customFormat="1" hidden="1" x14ac:dyDescent="0.2">
      <c r="A134" s="32"/>
      <c r="B134" s="32"/>
      <c r="C134" s="33"/>
      <c r="D134" s="32"/>
      <c r="E134" s="32"/>
      <c r="F134" s="32"/>
      <c r="G134" s="32"/>
      <c r="H134" s="32"/>
      <c r="I134" s="143">
        <f t="shared" si="3"/>
        <v>0.3450000000000002</v>
      </c>
      <c r="K134" s="32"/>
      <c r="L134" s="32"/>
      <c r="M134" s="32"/>
      <c r="N134" s="32"/>
      <c r="O134" s="32"/>
    </row>
    <row r="135" spans="1:15" s="17" customFormat="1" hidden="1" x14ac:dyDescent="0.2">
      <c r="A135" s="32"/>
      <c r="B135" s="32"/>
      <c r="C135" s="33"/>
      <c r="D135" s="32"/>
      <c r="E135" s="32"/>
      <c r="F135" s="32"/>
      <c r="G135" s="32"/>
      <c r="H135" s="32"/>
      <c r="I135" s="143">
        <f t="shared" si="3"/>
        <v>0.3500000000000002</v>
      </c>
      <c r="K135" s="32"/>
      <c r="L135" s="32"/>
      <c r="M135" s="32"/>
      <c r="N135" s="32"/>
      <c r="O135" s="32"/>
    </row>
    <row r="136" spans="1:15" s="17" customFormat="1" hidden="1" x14ac:dyDescent="0.2">
      <c r="A136" s="32"/>
      <c r="B136" s="32"/>
      <c r="C136" s="33"/>
      <c r="D136" s="32"/>
      <c r="E136" s="32"/>
      <c r="F136" s="32"/>
      <c r="G136" s="32"/>
      <c r="H136" s="32"/>
      <c r="I136" s="143">
        <f t="shared" si="3"/>
        <v>0.3550000000000002</v>
      </c>
      <c r="K136" s="32"/>
      <c r="L136" s="32"/>
      <c r="M136" s="32"/>
      <c r="N136" s="32"/>
      <c r="O136" s="32"/>
    </row>
    <row r="137" spans="1:15" s="17" customFormat="1" hidden="1" x14ac:dyDescent="0.2">
      <c r="A137" s="32"/>
      <c r="B137" s="32"/>
      <c r="C137" s="33"/>
      <c r="D137" s="32"/>
      <c r="E137" s="32"/>
      <c r="F137" s="32"/>
      <c r="G137" s="32"/>
      <c r="H137" s="32"/>
      <c r="I137" s="143">
        <f t="shared" si="3"/>
        <v>0.36000000000000021</v>
      </c>
      <c r="K137" s="32"/>
      <c r="L137" s="32"/>
      <c r="M137" s="32"/>
      <c r="N137" s="32"/>
      <c r="O137" s="32"/>
    </row>
    <row r="138" spans="1:15" s="17" customFormat="1" hidden="1" x14ac:dyDescent="0.2">
      <c r="A138" s="32"/>
      <c r="B138" s="32"/>
      <c r="C138" s="33"/>
      <c r="D138" s="32"/>
      <c r="E138" s="32"/>
      <c r="F138" s="32"/>
      <c r="G138" s="32"/>
      <c r="H138" s="32"/>
      <c r="I138" s="143">
        <f t="shared" si="3"/>
        <v>0.36500000000000021</v>
      </c>
      <c r="K138" s="32"/>
      <c r="L138" s="32"/>
      <c r="M138" s="32"/>
      <c r="N138" s="32"/>
      <c r="O138" s="32"/>
    </row>
    <row r="139" spans="1:15" s="17" customFormat="1" hidden="1" x14ac:dyDescent="0.2">
      <c r="A139" s="32"/>
      <c r="B139" s="32"/>
      <c r="C139" s="33"/>
      <c r="D139" s="32"/>
      <c r="E139" s="32"/>
      <c r="F139" s="32"/>
      <c r="G139" s="32"/>
      <c r="H139" s="32"/>
      <c r="I139" s="143">
        <f t="shared" si="3"/>
        <v>0.37000000000000022</v>
      </c>
      <c r="K139" s="32"/>
      <c r="L139" s="32"/>
      <c r="M139" s="32"/>
      <c r="N139" s="32"/>
      <c r="O139" s="32"/>
    </row>
    <row r="140" spans="1:15" s="17" customFormat="1" hidden="1" x14ac:dyDescent="0.2">
      <c r="A140" s="32"/>
      <c r="B140" s="32"/>
      <c r="C140" s="33"/>
      <c r="D140" s="32"/>
      <c r="E140" s="32"/>
      <c r="F140" s="32"/>
      <c r="G140" s="32"/>
      <c r="H140" s="32"/>
      <c r="I140" s="143">
        <f t="shared" si="3"/>
        <v>0.37500000000000022</v>
      </c>
      <c r="K140" s="32"/>
      <c r="L140" s="32"/>
      <c r="M140" s="32"/>
      <c r="N140" s="32"/>
      <c r="O140" s="32"/>
    </row>
    <row r="141" spans="1:15" s="17" customFormat="1" hidden="1" x14ac:dyDescent="0.2">
      <c r="A141" s="32"/>
      <c r="B141" s="32"/>
      <c r="C141" s="33"/>
      <c r="D141" s="32"/>
      <c r="E141" s="32"/>
      <c r="F141" s="32"/>
      <c r="G141" s="32"/>
      <c r="H141" s="32"/>
      <c r="I141" s="143">
        <f t="shared" si="3"/>
        <v>0.38000000000000023</v>
      </c>
      <c r="K141" s="32"/>
      <c r="L141" s="32"/>
      <c r="M141" s="32"/>
      <c r="N141" s="32"/>
      <c r="O141" s="32"/>
    </row>
    <row r="142" spans="1:15" s="17" customFormat="1" hidden="1" x14ac:dyDescent="0.2">
      <c r="A142" s="32"/>
      <c r="B142" s="32"/>
      <c r="C142" s="33"/>
      <c r="D142" s="32"/>
      <c r="E142" s="32"/>
      <c r="F142" s="32"/>
      <c r="G142" s="32"/>
      <c r="H142" s="32"/>
      <c r="I142" s="143">
        <f t="shared" si="3"/>
        <v>0.38500000000000023</v>
      </c>
      <c r="K142" s="32"/>
      <c r="L142" s="32"/>
      <c r="M142" s="32"/>
      <c r="N142" s="32"/>
      <c r="O142" s="32"/>
    </row>
    <row r="143" spans="1:15" s="17" customFormat="1" hidden="1" x14ac:dyDescent="0.2">
      <c r="A143" s="32"/>
      <c r="B143" s="32"/>
      <c r="C143" s="33"/>
      <c r="D143" s="32"/>
      <c r="E143" s="32"/>
      <c r="F143" s="32"/>
      <c r="G143" s="32"/>
      <c r="H143" s="32"/>
      <c r="I143" s="143">
        <f t="shared" si="3"/>
        <v>0.39000000000000024</v>
      </c>
      <c r="K143" s="32"/>
      <c r="L143" s="32"/>
      <c r="M143" s="32"/>
      <c r="N143" s="32"/>
      <c r="O143" s="32"/>
    </row>
    <row r="144" spans="1:15" s="17" customFormat="1" hidden="1" x14ac:dyDescent="0.2">
      <c r="A144" s="32"/>
      <c r="B144" s="32"/>
      <c r="C144" s="33"/>
      <c r="D144" s="32"/>
      <c r="E144" s="32"/>
      <c r="F144" s="32"/>
      <c r="G144" s="32"/>
      <c r="H144" s="32"/>
      <c r="I144" s="143">
        <f t="shared" si="3"/>
        <v>0.39500000000000024</v>
      </c>
      <c r="K144" s="32"/>
      <c r="L144" s="32"/>
      <c r="M144" s="32"/>
      <c r="N144" s="32"/>
      <c r="O144" s="32"/>
    </row>
    <row r="145" spans="1:15" s="17" customFormat="1" hidden="1" x14ac:dyDescent="0.2">
      <c r="A145" s="32"/>
      <c r="B145" s="32"/>
      <c r="C145" s="33"/>
      <c r="D145" s="32"/>
      <c r="E145" s="32"/>
      <c r="F145" s="32"/>
      <c r="G145" s="32"/>
      <c r="H145" s="32"/>
      <c r="I145" s="143">
        <f t="shared" si="3"/>
        <v>0.40000000000000024</v>
      </c>
      <c r="K145" s="32"/>
      <c r="L145" s="32"/>
      <c r="M145" s="32"/>
      <c r="N145" s="32"/>
      <c r="O145" s="32"/>
    </row>
    <row r="146" spans="1:15" s="17" customFormat="1" hidden="1" x14ac:dyDescent="0.2">
      <c r="A146" s="32"/>
      <c r="B146" s="32"/>
      <c r="C146" s="33"/>
      <c r="D146" s="32"/>
      <c r="E146" s="32"/>
      <c r="F146" s="32"/>
      <c r="G146" s="32"/>
      <c r="H146" s="32"/>
      <c r="I146" s="143">
        <f t="shared" si="3"/>
        <v>0.40500000000000025</v>
      </c>
      <c r="K146" s="32"/>
      <c r="L146" s="32"/>
      <c r="M146" s="32"/>
      <c r="N146" s="32"/>
      <c r="O146" s="32"/>
    </row>
    <row r="147" spans="1:15" s="17" customFormat="1" hidden="1" x14ac:dyDescent="0.2">
      <c r="A147" s="32"/>
      <c r="B147" s="32"/>
      <c r="C147" s="33"/>
      <c r="D147" s="32"/>
      <c r="E147" s="32"/>
      <c r="F147" s="32"/>
      <c r="G147" s="32"/>
      <c r="H147" s="32"/>
      <c r="I147" s="143">
        <f t="shared" si="3"/>
        <v>0.41000000000000025</v>
      </c>
      <c r="K147" s="32"/>
      <c r="L147" s="32"/>
      <c r="M147" s="32"/>
      <c r="N147" s="32"/>
      <c r="O147" s="32"/>
    </row>
    <row r="148" spans="1:15" s="17" customFormat="1" hidden="1" x14ac:dyDescent="0.2">
      <c r="A148" s="32"/>
      <c r="B148" s="32"/>
      <c r="C148" s="33"/>
      <c r="D148" s="32"/>
      <c r="E148" s="32"/>
      <c r="F148" s="32"/>
      <c r="G148" s="32"/>
      <c r="H148" s="32"/>
      <c r="I148" s="143">
        <f t="shared" si="3"/>
        <v>0.41500000000000026</v>
      </c>
      <c r="K148" s="32"/>
      <c r="L148" s="32"/>
      <c r="M148" s="32"/>
      <c r="N148" s="32"/>
      <c r="O148" s="32"/>
    </row>
    <row r="149" spans="1:15" s="17" customFormat="1" hidden="1" x14ac:dyDescent="0.2">
      <c r="A149" s="32"/>
      <c r="B149" s="32"/>
      <c r="C149" s="33"/>
      <c r="D149" s="32"/>
      <c r="E149" s="32"/>
      <c r="F149" s="32"/>
      <c r="G149" s="32"/>
      <c r="H149" s="32"/>
      <c r="I149" s="143">
        <f t="shared" si="3"/>
        <v>0.42000000000000026</v>
      </c>
      <c r="K149" s="32"/>
      <c r="L149" s="32"/>
      <c r="M149" s="32"/>
      <c r="N149" s="32"/>
      <c r="O149" s="32"/>
    </row>
    <row r="150" spans="1:15" s="17" customFormat="1" hidden="1" x14ac:dyDescent="0.2">
      <c r="A150" s="32"/>
      <c r="B150" s="32"/>
      <c r="C150" s="33"/>
      <c r="D150" s="32"/>
      <c r="E150" s="32"/>
      <c r="F150" s="32"/>
      <c r="G150" s="32"/>
      <c r="H150" s="32"/>
      <c r="I150" s="143">
        <f t="shared" si="3"/>
        <v>0.42500000000000027</v>
      </c>
      <c r="K150" s="32"/>
      <c r="L150" s="32"/>
      <c r="M150" s="32"/>
      <c r="N150" s="32"/>
      <c r="O150" s="32"/>
    </row>
    <row r="151" spans="1:15" s="17" customFormat="1" hidden="1" x14ac:dyDescent="0.2">
      <c r="A151" s="32"/>
      <c r="B151" s="32"/>
      <c r="C151" s="33"/>
      <c r="D151" s="32"/>
      <c r="E151" s="32"/>
      <c r="F151" s="32"/>
      <c r="G151" s="32"/>
      <c r="H151" s="32"/>
      <c r="I151" s="143">
        <f t="shared" si="3"/>
        <v>0.43000000000000027</v>
      </c>
      <c r="K151" s="32"/>
      <c r="L151" s="32"/>
      <c r="M151" s="32"/>
      <c r="N151" s="32"/>
      <c r="O151" s="32"/>
    </row>
    <row r="152" spans="1:15" s="17" customFormat="1" hidden="1" x14ac:dyDescent="0.2">
      <c r="A152" s="32"/>
      <c r="B152" s="32"/>
      <c r="C152" s="33"/>
      <c r="D152" s="32"/>
      <c r="E152" s="32"/>
      <c r="F152" s="32"/>
      <c r="G152" s="32"/>
      <c r="H152" s="32"/>
      <c r="I152" s="143">
        <f t="shared" si="3"/>
        <v>0.43500000000000028</v>
      </c>
      <c r="K152" s="32"/>
      <c r="L152" s="32"/>
      <c r="M152" s="32"/>
      <c r="N152" s="32"/>
      <c r="O152" s="32"/>
    </row>
    <row r="153" spans="1:15" s="17" customFormat="1" hidden="1" x14ac:dyDescent="0.2">
      <c r="A153" s="32"/>
      <c r="B153" s="32"/>
      <c r="C153" s="33"/>
      <c r="D153" s="32"/>
      <c r="E153" s="32"/>
      <c r="F153" s="32"/>
      <c r="G153" s="32"/>
      <c r="H153" s="32"/>
      <c r="I153" s="143">
        <f t="shared" si="3"/>
        <v>0.44000000000000028</v>
      </c>
      <c r="K153" s="32"/>
      <c r="L153" s="32"/>
      <c r="M153" s="32"/>
      <c r="N153" s="32"/>
      <c r="O153" s="32"/>
    </row>
    <row r="154" spans="1:15" s="17" customFormat="1" hidden="1" x14ac:dyDescent="0.2">
      <c r="A154" s="32"/>
      <c r="B154" s="32"/>
      <c r="C154" s="33"/>
      <c r="D154" s="32"/>
      <c r="E154" s="32"/>
      <c r="F154" s="32"/>
      <c r="G154" s="32"/>
      <c r="H154" s="32"/>
      <c r="I154" s="143">
        <f t="shared" si="3"/>
        <v>0.44500000000000028</v>
      </c>
      <c r="K154" s="32"/>
      <c r="L154" s="32"/>
      <c r="M154" s="32"/>
      <c r="N154" s="32"/>
      <c r="O154" s="32"/>
    </row>
    <row r="155" spans="1:15" s="17" customFormat="1" hidden="1" x14ac:dyDescent="0.2">
      <c r="A155" s="32"/>
      <c r="B155" s="32"/>
      <c r="C155" s="33"/>
      <c r="D155" s="32"/>
      <c r="E155" s="32"/>
      <c r="F155" s="32"/>
      <c r="G155" s="32"/>
      <c r="H155" s="32"/>
      <c r="I155" s="143">
        <f t="shared" si="3"/>
        <v>0.45000000000000029</v>
      </c>
      <c r="K155" s="32"/>
      <c r="L155" s="32"/>
      <c r="M155" s="32"/>
      <c r="N155" s="32"/>
      <c r="O155" s="32"/>
    </row>
    <row r="156" spans="1:15" s="17" customFormat="1" hidden="1" x14ac:dyDescent="0.2">
      <c r="A156" s="32"/>
      <c r="B156" s="32"/>
      <c r="C156" s="33"/>
      <c r="D156" s="32"/>
      <c r="E156" s="32"/>
      <c r="F156" s="32"/>
      <c r="G156" s="32"/>
      <c r="H156" s="32"/>
      <c r="I156" s="143">
        <f t="shared" si="3"/>
        <v>0.45500000000000029</v>
      </c>
      <c r="K156" s="32"/>
      <c r="L156" s="32"/>
      <c r="M156" s="32"/>
      <c r="N156" s="32"/>
      <c r="O156" s="32"/>
    </row>
    <row r="157" spans="1:15" s="17" customFormat="1" hidden="1" x14ac:dyDescent="0.2">
      <c r="A157" s="32"/>
      <c r="B157" s="32"/>
      <c r="C157" s="33"/>
      <c r="D157" s="32"/>
      <c r="E157" s="32"/>
      <c r="F157" s="32"/>
      <c r="G157" s="32"/>
      <c r="H157" s="32"/>
      <c r="I157" s="143">
        <f t="shared" si="3"/>
        <v>0.4600000000000003</v>
      </c>
      <c r="K157" s="32"/>
      <c r="L157" s="32"/>
      <c r="M157" s="32"/>
      <c r="N157" s="32"/>
      <c r="O157" s="32"/>
    </row>
    <row r="158" spans="1:15" s="17" customFormat="1" hidden="1" x14ac:dyDescent="0.2">
      <c r="A158" s="32"/>
      <c r="B158" s="32"/>
      <c r="C158" s="33"/>
      <c r="D158" s="32"/>
      <c r="E158" s="32"/>
      <c r="F158" s="32"/>
      <c r="G158" s="32"/>
      <c r="H158" s="32"/>
      <c r="I158" s="143">
        <f t="shared" si="3"/>
        <v>0.4650000000000003</v>
      </c>
      <c r="K158" s="32"/>
      <c r="L158" s="32"/>
      <c r="M158" s="32"/>
      <c r="N158" s="32"/>
      <c r="O158" s="32"/>
    </row>
    <row r="159" spans="1:15" s="17" customFormat="1" hidden="1" x14ac:dyDescent="0.2">
      <c r="A159" s="32"/>
      <c r="B159" s="32"/>
      <c r="C159" s="33"/>
      <c r="D159" s="32"/>
      <c r="E159" s="32"/>
      <c r="F159" s="32"/>
      <c r="G159" s="32"/>
      <c r="H159" s="32"/>
      <c r="I159" s="143">
        <f t="shared" si="3"/>
        <v>0.47000000000000031</v>
      </c>
      <c r="K159" s="32"/>
      <c r="L159" s="32"/>
      <c r="M159" s="32"/>
      <c r="N159" s="32"/>
      <c r="O159" s="32"/>
    </row>
    <row r="160" spans="1:15" s="17" customFormat="1" hidden="1" x14ac:dyDescent="0.2">
      <c r="A160" s="32"/>
      <c r="B160" s="32"/>
      <c r="C160" s="33"/>
      <c r="D160" s="32"/>
      <c r="E160" s="32"/>
      <c r="F160" s="32"/>
      <c r="G160" s="32"/>
      <c r="H160" s="32"/>
      <c r="I160" s="143">
        <f t="shared" si="3"/>
        <v>0.47500000000000031</v>
      </c>
      <c r="K160" s="32"/>
      <c r="L160" s="32"/>
      <c r="M160" s="32"/>
      <c r="N160" s="32"/>
      <c r="O160" s="32"/>
    </row>
    <row r="161" spans="1:15" s="17" customFormat="1" hidden="1" x14ac:dyDescent="0.2">
      <c r="A161" s="32"/>
      <c r="B161" s="32"/>
      <c r="C161" s="33"/>
      <c r="D161" s="32"/>
      <c r="E161" s="32"/>
      <c r="F161" s="32"/>
      <c r="G161" s="32"/>
      <c r="H161" s="32"/>
      <c r="I161" s="143">
        <f t="shared" si="3"/>
        <v>0.48000000000000032</v>
      </c>
      <c r="K161" s="32"/>
      <c r="L161" s="32"/>
      <c r="M161" s="32"/>
      <c r="N161" s="32"/>
      <c r="O161" s="32"/>
    </row>
    <row r="162" spans="1:15" s="17" customFormat="1" hidden="1" x14ac:dyDescent="0.2">
      <c r="A162" s="32"/>
      <c r="B162" s="32"/>
      <c r="C162" s="33"/>
      <c r="D162" s="32"/>
      <c r="E162" s="32"/>
      <c r="F162" s="32"/>
      <c r="G162" s="32"/>
      <c r="H162" s="32"/>
      <c r="I162" s="143">
        <f t="shared" si="3"/>
        <v>0.48500000000000032</v>
      </c>
      <c r="K162" s="32"/>
      <c r="L162" s="32"/>
      <c r="M162" s="32"/>
      <c r="N162" s="32"/>
      <c r="O162" s="32"/>
    </row>
    <row r="163" spans="1:15" s="17" customFormat="1" hidden="1" x14ac:dyDescent="0.2">
      <c r="A163" s="32"/>
      <c r="B163" s="32"/>
      <c r="C163" s="33"/>
      <c r="D163" s="32"/>
      <c r="E163" s="32"/>
      <c r="F163" s="32"/>
      <c r="G163" s="32"/>
      <c r="H163" s="32"/>
      <c r="I163" s="143">
        <f t="shared" si="3"/>
        <v>0.49000000000000032</v>
      </c>
      <c r="K163" s="32"/>
      <c r="L163" s="32"/>
      <c r="M163" s="32"/>
      <c r="N163" s="32"/>
      <c r="O163" s="32"/>
    </row>
    <row r="164" spans="1:15" s="17" customFormat="1" hidden="1" x14ac:dyDescent="0.2">
      <c r="A164" s="32"/>
      <c r="B164" s="32"/>
      <c r="C164" s="33"/>
      <c r="D164" s="32"/>
      <c r="E164" s="32"/>
      <c r="F164" s="32"/>
      <c r="G164" s="32"/>
      <c r="H164" s="32"/>
      <c r="I164" s="143">
        <f t="shared" si="3"/>
        <v>0.49500000000000033</v>
      </c>
      <c r="K164" s="32"/>
      <c r="L164" s="32"/>
      <c r="M164" s="32"/>
      <c r="N164" s="32"/>
      <c r="O164" s="32"/>
    </row>
    <row r="165" spans="1:15" s="17" customFormat="1" hidden="1" x14ac:dyDescent="0.2">
      <c r="A165" s="32"/>
      <c r="B165" s="32"/>
      <c r="C165" s="33"/>
      <c r="D165" s="32"/>
      <c r="E165" s="32"/>
      <c r="F165" s="32"/>
      <c r="G165" s="32"/>
      <c r="H165" s="32"/>
      <c r="I165" s="143">
        <f t="shared" si="3"/>
        <v>0.50000000000000033</v>
      </c>
      <c r="K165" s="32"/>
      <c r="L165" s="32"/>
      <c r="M165" s="32"/>
      <c r="N165" s="32"/>
      <c r="O165" s="32"/>
    </row>
    <row r="166" spans="1:15" s="17" customFormat="1" hidden="1" x14ac:dyDescent="0.2">
      <c r="A166" s="32"/>
      <c r="B166" s="32"/>
      <c r="C166" s="33"/>
      <c r="D166" s="32"/>
      <c r="E166" s="32"/>
      <c r="F166" s="32"/>
      <c r="G166" s="32"/>
      <c r="H166" s="32"/>
      <c r="I166" s="143">
        <f t="shared" si="3"/>
        <v>0.50500000000000034</v>
      </c>
      <c r="K166" s="32"/>
      <c r="L166" s="32"/>
      <c r="M166" s="32"/>
      <c r="N166" s="32"/>
      <c r="O166" s="32"/>
    </row>
    <row r="167" spans="1:15" s="17" customFormat="1" hidden="1" x14ac:dyDescent="0.2">
      <c r="A167" s="32"/>
      <c r="B167" s="32"/>
      <c r="C167" s="33"/>
      <c r="D167" s="32"/>
      <c r="E167" s="32"/>
      <c r="F167" s="32"/>
      <c r="G167" s="32"/>
      <c r="H167" s="32"/>
      <c r="I167" s="143">
        <f t="shared" si="3"/>
        <v>0.51000000000000034</v>
      </c>
      <c r="K167" s="32"/>
      <c r="L167" s="32"/>
      <c r="M167" s="32"/>
      <c r="N167" s="32"/>
      <c r="O167" s="32"/>
    </row>
    <row r="168" spans="1:15" s="17" customFormat="1" hidden="1" x14ac:dyDescent="0.2">
      <c r="A168" s="32"/>
      <c r="B168" s="32"/>
      <c r="C168" s="33"/>
      <c r="D168" s="32"/>
      <c r="E168" s="32"/>
      <c r="F168" s="32"/>
      <c r="G168" s="32"/>
      <c r="H168" s="32"/>
      <c r="I168" s="143">
        <f t="shared" si="3"/>
        <v>0.51500000000000035</v>
      </c>
      <c r="K168" s="32"/>
      <c r="L168" s="32"/>
      <c r="M168" s="32"/>
      <c r="N168" s="32"/>
      <c r="O168" s="32"/>
    </row>
    <row r="169" spans="1:15" s="17" customFormat="1" hidden="1" x14ac:dyDescent="0.2">
      <c r="A169" s="32"/>
      <c r="B169" s="32"/>
      <c r="C169" s="33"/>
      <c r="D169" s="32"/>
      <c r="E169" s="32"/>
      <c r="F169" s="32"/>
      <c r="G169" s="32"/>
      <c r="H169" s="32"/>
      <c r="I169" s="143">
        <f t="shared" si="3"/>
        <v>0.52000000000000035</v>
      </c>
      <c r="K169" s="32"/>
      <c r="L169" s="32"/>
      <c r="M169" s="32"/>
      <c r="N169" s="32"/>
      <c r="O169" s="32"/>
    </row>
    <row r="170" spans="1:15" s="17" customFormat="1" hidden="1" x14ac:dyDescent="0.2">
      <c r="A170" s="32"/>
      <c r="B170" s="32"/>
      <c r="C170" s="33"/>
      <c r="D170" s="32"/>
      <c r="E170" s="32"/>
      <c r="F170" s="32"/>
      <c r="G170" s="32"/>
      <c r="H170" s="32"/>
      <c r="I170" s="143">
        <f t="shared" si="3"/>
        <v>0.52500000000000036</v>
      </c>
      <c r="K170" s="32"/>
      <c r="L170" s="32"/>
      <c r="M170" s="32"/>
      <c r="N170" s="32"/>
      <c r="O170" s="32"/>
    </row>
    <row r="171" spans="1:15" s="17" customFormat="1" hidden="1" x14ac:dyDescent="0.2">
      <c r="A171" s="32"/>
      <c r="B171" s="32"/>
      <c r="C171" s="33"/>
      <c r="D171" s="32"/>
      <c r="E171" s="32"/>
      <c r="F171" s="32"/>
      <c r="G171" s="32"/>
      <c r="H171" s="32"/>
      <c r="I171" s="143">
        <f t="shared" si="3"/>
        <v>0.53000000000000036</v>
      </c>
      <c r="K171" s="32"/>
      <c r="L171" s="32"/>
      <c r="M171" s="32"/>
      <c r="N171" s="32"/>
      <c r="O171" s="32"/>
    </row>
    <row r="172" spans="1:15" s="17" customFormat="1" hidden="1" x14ac:dyDescent="0.2">
      <c r="A172" s="32"/>
      <c r="B172" s="32"/>
      <c r="C172" s="33"/>
      <c r="D172" s="32"/>
      <c r="E172" s="32"/>
      <c r="F172" s="32"/>
      <c r="G172" s="32"/>
      <c r="H172" s="32"/>
      <c r="I172" s="143">
        <f t="shared" si="3"/>
        <v>0.53500000000000036</v>
      </c>
      <c r="K172" s="32"/>
      <c r="L172" s="32"/>
      <c r="M172" s="32"/>
      <c r="N172" s="32"/>
      <c r="O172" s="32"/>
    </row>
    <row r="173" spans="1:15" s="17" customFormat="1" hidden="1" x14ac:dyDescent="0.2">
      <c r="A173" s="32"/>
      <c r="B173" s="32"/>
      <c r="C173" s="33"/>
      <c r="D173" s="32"/>
      <c r="E173" s="32"/>
      <c r="F173" s="32"/>
      <c r="G173" s="32"/>
      <c r="H173" s="32"/>
      <c r="I173" s="143">
        <f t="shared" si="3"/>
        <v>0.54000000000000037</v>
      </c>
      <c r="K173" s="32"/>
      <c r="L173" s="32"/>
      <c r="M173" s="32"/>
      <c r="N173" s="32"/>
      <c r="O173" s="32"/>
    </row>
    <row r="174" spans="1:15" s="17" customFormat="1" hidden="1" x14ac:dyDescent="0.2">
      <c r="A174" s="32"/>
      <c r="B174" s="32"/>
      <c r="C174" s="33"/>
      <c r="D174" s="32"/>
      <c r="E174" s="32"/>
      <c r="F174" s="32"/>
      <c r="G174" s="32"/>
      <c r="H174" s="32"/>
      <c r="I174" s="143">
        <f t="shared" si="3"/>
        <v>0.54500000000000037</v>
      </c>
      <c r="K174" s="32"/>
      <c r="L174" s="32"/>
      <c r="M174" s="32"/>
      <c r="N174" s="32"/>
      <c r="O174" s="32"/>
    </row>
    <row r="175" spans="1:15" s="17" customFormat="1" hidden="1" x14ac:dyDescent="0.2">
      <c r="A175" s="32"/>
      <c r="B175" s="32"/>
      <c r="C175" s="33"/>
      <c r="D175" s="32"/>
      <c r="E175" s="32"/>
      <c r="F175" s="32"/>
      <c r="G175" s="32"/>
      <c r="H175" s="32"/>
      <c r="I175" s="143">
        <f t="shared" si="3"/>
        <v>0.55000000000000038</v>
      </c>
      <c r="K175" s="32"/>
      <c r="L175" s="32"/>
      <c r="M175" s="32"/>
      <c r="N175" s="32"/>
      <c r="O175" s="32"/>
    </row>
    <row r="176" spans="1:15" s="17" customFormat="1" hidden="1" x14ac:dyDescent="0.2">
      <c r="A176" s="32"/>
      <c r="B176" s="32"/>
      <c r="C176" s="33"/>
      <c r="D176" s="32"/>
      <c r="E176" s="32"/>
      <c r="F176" s="32"/>
      <c r="G176" s="32"/>
      <c r="H176" s="32"/>
      <c r="I176" s="143">
        <f t="shared" si="3"/>
        <v>0.55500000000000038</v>
      </c>
      <c r="K176" s="32"/>
      <c r="L176" s="32"/>
      <c r="M176" s="32"/>
      <c r="N176" s="32"/>
      <c r="O176" s="32"/>
    </row>
    <row r="177" spans="1:15" s="17" customFormat="1" hidden="1" x14ac:dyDescent="0.2">
      <c r="A177" s="32"/>
      <c r="B177" s="32"/>
      <c r="C177" s="33"/>
      <c r="D177" s="32"/>
      <c r="E177" s="32"/>
      <c r="F177" s="32"/>
      <c r="G177" s="32"/>
      <c r="H177" s="32"/>
      <c r="I177" s="143">
        <f t="shared" si="3"/>
        <v>0.56000000000000039</v>
      </c>
      <c r="K177" s="32"/>
      <c r="L177" s="32"/>
      <c r="M177" s="32"/>
      <c r="N177" s="32"/>
      <c r="O177" s="32"/>
    </row>
    <row r="178" spans="1:15" s="17" customFormat="1" hidden="1" x14ac:dyDescent="0.2">
      <c r="A178" s="32"/>
      <c r="B178" s="32"/>
      <c r="C178" s="33"/>
      <c r="D178" s="32"/>
      <c r="E178" s="32"/>
      <c r="F178" s="32"/>
      <c r="G178" s="32"/>
      <c r="H178" s="32"/>
      <c r="I178" s="143">
        <f t="shared" si="3"/>
        <v>0.56500000000000039</v>
      </c>
      <c r="K178" s="32"/>
      <c r="L178" s="32"/>
      <c r="M178" s="32"/>
      <c r="N178" s="32"/>
      <c r="O178" s="32"/>
    </row>
    <row r="179" spans="1:15" s="17" customFormat="1" hidden="1" x14ac:dyDescent="0.2">
      <c r="A179" s="32"/>
      <c r="B179" s="32"/>
      <c r="C179" s="33"/>
      <c r="D179" s="32"/>
      <c r="E179" s="32"/>
      <c r="F179" s="32"/>
      <c r="G179" s="32"/>
      <c r="H179" s="32"/>
      <c r="I179" s="143">
        <f t="shared" si="3"/>
        <v>0.5700000000000004</v>
      </c>
      <c r="K179" s="32"/>
      <c r="L179" s="32"/>
      <c r="M179" s="32"/>
      <c r="N179" s="32"/>
      <c r="O179" s="32"/>
    </row>
    <row r="180" spans="1:15" s="17" customFormat="1" hidden="1" x14ac:dyDescent="0.2">
      <c r="A180" s="32"/>
      <c r="B180" s="32"/>
      <c r="C180" s="33"/>
      <c r="D180" s="32"/>
      <c r="E180" s="32"/>
      <c r="F180" s="32"/>
      <c r="G180" s="32"/>
      <c r="H180" s="32"/>
      <c r="I180" s="143">
        <f t="shared" si="3"/>
        <v>0.5750000000000004</v>
      </c>
      <c r="K180" s="32"/>
      <c r="L180" s="32"/>
      <c r="M180" s="32"/>
      <c r="N180" s="32"/>
      <c r="O180" s="32"/>
    </row>
    <row r="181" spans="1:15" s="17" customFormat="1" hidden="1" x14ac:dyDescent="0.2">
      <c r="A181" s="32"/>
      <c r="B181" s="32"/>
      <c r="C181" s="33"/>
      <c r="D181" s="32"/>
      <c r="E181" s="32"/>
      <c r="F181" s="32"/>
      <c r="G181" s="32"/>
      <c r="H181" s="32"/>
      <c r="I181" s="143">
        <f t="shared" si="3"/>
        <v>0.5800000000000004</v>
      </c>
      <c r="K181" s="32"/>
      <c r="L181" s="32"/>
      <c r="M181" s="32"/>
      <c r="N181" s="32"/>
      <c r="O181" s="32"/>
    </row>
    <row r="182" spans="1:15" s="17" customFormat="1" hidden="1" x14ac:dyDescent="0.2">
      <c r="A182" s="32"/>
      <c r="B182" s="32"/>
      <c r="C182" s="33"/>
      <c r="D182" s="32"/>
      <c r="E182" s="32"/>
      <c r="F182" s="32"/>
      <c r="G182" s="32"/>
      <c r="H182" s="32"/>
      <c r="I182" s="143">
        <f t="shared" si="3"/>
        <v>0.58500000000000041</v>
      </c>
      <c r="K182" s="32"/>
      <c r="L182" s="32"/>
      <c r="M182" s="32"/>
      <c r="N182" s="32"/>
      <c r="O182" s="32"/>
    </row>
    <row r="183" spans="1:15" s="17" customFormat="1" hidden="1" x14ac:dyDescent="0.2">
      <c r="A183" s="32"/>
      <c r="B183" s="32"/>
      <c r="C183" s="33"/>
      <c r="D183" s="32"/>
      <c r="E183" s="32"/>
      <c r="F183" s="32"/>
      <c r="G183" s="32"/>
      <c r="H183" s="32"/>
      <c r="I183" s="143">
        <f t="shared" si="3"/>
        <v>0.59000000000000041</v>
      </c>
      <c r="K183" s="32"/>
      <c r="L183" s="32"/>
      <c r="M183" s="32"/>
      <c r="N183" s="32"/>
      <c r="O183" s="32"/>
    </row>
    <row r="184" spans="1:15" s="17" customFormat="1" hidden="1" x14ac:dyDescent="0.2">
      <c r="A184" s="32"/>
      <c r="B184" s="32"/>
      <c r="C184" s="33"/>
      <c r="D184" s="32"/>
      <c r="E184" s="32"/>
      <c r="F184" s="32"/>
      <c r="G184" s="32"/>
      <c r="H184" s="32"/>
      <c r="I184" s="143">
        <f t="shared" si="3"/>
        <v>0.59500000000000042</v>
      </c>
      <c r="K184" s="32"/>
      <c r="L184" s="32"/>
      <c r="M184" s="32"/>
      <c r="N184" s="32"/>
      <c r="O184" s="32"/>
    </row>
    <row r="185" spans="1:15" s="17" customFormat="1" hidden="1" x14ac:dyDescent="0.2">
      <c r="A185" s="32"/>
      <c r="B185" s="32"/>
      <c r="C185" s="33"/>
      <c r="D185" s="32"/>
      <c r="E185" s="32"/>
      <c r="F185" s="32"/>
      <c r="G185" s="32"/>
      <c r="H185" s="32"/>
      <c r="I185" s="143">
        <f t="shared" si="3"/>
        <v>0.60000000000000042</v>
      </c>
      <c r="K185" s="32"/>
      <c r="L185" s="32"/>
      <c r="M185" s="32"/>
      <c r="N185" s="32"/>
      <c r="O185" s="32"/>
    </row>
    <row r="186" spans="1:15" s="17" customFormat="1" hidden="1" x14ac:dyDescent="0.2">
      <c r="A186" s="32"/>
      <c r="B186" s="32"/>
      <c r="C186" s="33"/>
      <c r="D186" s="32"/>
      <c r="E186" s="32"/>
      <c r="F186" s="32"/>
      <c r="G186" s="32"/>
      <c r="H186" s="32"/>
      <c r="I186" s="143">
        <f t="shared" si="3"/>
        <v>0.60500000000000043</v>
      </c>
      <c r="K186" s="32"/>
      <c r="L186" s="32"/>
      <c r="M186" s="32"/>
      <c r="N186" s="32"/>
      <c r="O186" s="32"/>
    </row>
    <row r="187" spans="1:15" s="17" customFormat="1" hidden="1" x14ac:dyDescent="0.2">
      <c r="A187" s="32"/>
      <c r="B187" s="32"/>
      <c r="C187" s="33"/>
      <c r="D187" s="32"/>
      <c r="E187" s="32"/>
      <c r="F187" s="32"/>
      <c r="G187" s="32"/>
      <c r="H187" s="32"/>
      <c r="I187" s="143">
        <f t="shared" si="3"/>
        <v>0.61000000000000043</v>
      </c>
      <c r="K187" s="32"/>
      <c r="L187" s="32"/>
      <c r="M187" s="32"/>
      <c r="N187" s="32"/>
      <c r="O187" s="32"/>
    </row>
    <row r="188" spans="1:15" s="17" customFormat="1" hidden="1" x14ac:dyDescent="0.2">
      <c r="A188" s="32"/>
      <c r="B188" s="32"/>
      <c r="C188" s="33"/>
      <c r="D188" s="32"/>
      <c r="E188" s="32"/>
      <c r="F188" s="32"/>
      <c r="G188" s="32"/>
      <c r="H188" s="32"/>
      <c r="I188" s="143">
        <f t="shared" si="3"/>
        <v>0.61500000000000044</v>
      </c>
      <c r="K188" s="32"/>
      <c r="L188" s="32"/>
      <c r="M188" s="32"/>
      <c r="N188" s="32"/>
      <c r="O188" s="32"/>
    </row>
    <row r="189" spans="1:15" s="17" customFormat="1" hidden="1" x14ac:dyDescent="0.2">
      <c r="A189" s="32"/>
      <c r="B189" s="32"/>
      <c r="C189" s="33"/>
      <c r="D189" s="32"/>
      <c r="E189" s="32"/>
      <c r="F189" s="32"/>
      <c r="G189" s="32"/>
      <c r="H189" s="32"/>
      <c r="I189" s="143">
        <f t="shared" si="3"/>
        <v>0.62000000000000044</v>
      </c>
      <c r="K189" s="32"/>
      <c r="L189" s="32"/>
      <c r="M189" s="32"/>
      <c r="N189" s="32"/>
      <c r="O189" s="32"/>
    </row>
    <row r="190" spans="1:15" s="17" customFormat="1" hidden="1" x14ac:dyDescent="0.2">
      <c r="A190" s="32"/>
      <c r="B190" s="32"/>
      <c r="C190" s="33"/>
      <c r="D190" s="32"/>
      <c r="E190" s="32"/>
      <c r="F190" s="32"/>
      <c r="G190" s="32"/>
      <c r="H190" s="32"/>
      <c r="I190" s="143">
        <f t="shared" si="3"/>
        <v>0.62500000000000044</v>
      </c>
      <c r="K190" s="32"/>
      <c r="L190" s="32"/>
      <c r="M190" s="32"/>
      <c r="N190" s="32"/>
      <c r="O190" s="32"/>
    </row>
    <row r="191" spans="1:15" s="17" customFormat="1" hidden="1" x14ac:dyDescent="0.2">
      <c r="A191" s="32"/>
      <c r="B191" s="32"/>
      <c r="C191" s="33"/>
      <c r="D191" s="32"/>
      <c r="E191" s="32"/>
      <c r="F191" s="32"/>
      <c r="G191" s="32"/>
      <c r="H191" s="32"/>
      <c r="I191" s="143">
        <f t="shared" si="3"/>
        <v>0.63000000000000045</v>
      </c>
      <c r="K191" s="32"/>
      <c r="L191" s="32"/>
      <c r="M191" s="32"/>
      <c r="N191" s="32"/>
      <c r="O191" s="32"/>
    </row>
    <row r="192" spans="1:15" s="17" customFormat="1" hidden="1" x14ac:dyDescent="0.2">
      <c r="A192" s="32"/>
      <c r="B192" s="32"/>
      <c r="C192" s="33"/>
      <c r="D192" s="32"/>
      <c r="E192" s="32"/>
      <c r="F192" s="32"/>
      <c r="G192" s="32"/>
      <c r="H192" s="32"/>
      <c r="I192" s="143">
        <f t="shared" si="3"/>
        <v>0.63500000000000045</v>
      </c>
      <c r="K192" s="32"/>
      <c r="L192" s="32"/>
      <c r="M192" s="32"/>
      <c r="N192" s="32"/>
      <c r="O192" s="32"/>
    </row>
    <row r="193" spans="1:15" s="17" customFormat="1" hidden="1" x14ac:dyDescent="0.2">
      <c r="A193" s="32"/>
      <c r="B193" s="32"/>
      <c r="C193" s="33"/>
      <c r="D193" s="32"/>
      <c r="E193" s="32"/>
      <c r="F193" s="32"/>
      <c r="G193" s="32"/>
      <c r="H193" s="32"/>
      <c r="I193" s="143">
        <f t="shared" si="3"/>
        <v>0.64000000000000046</v>
      </c>
      <c r="K193" s="32"/>
      <c r="L193" s="32"/>
      <c r="M193" s="32"/>
      <c r="N193" s="32"/>
      <c r="O193" s="32"/>
    </row>
    <row r="194" spans="1:15" s="17" customFormat="1" hidden="1" x14ac:dyDescent="0.2">
      <c r="A194" s="32"/>
      <c r="B194" s="32"/>
      <c r="C194" s="33"/>
      <c r="D194" s="32"/>
      <c r="E194" s="32"/>
      <c r="F194" s="32"/>
      <c r="G194" s="32"/>
      <c r="H194" s="32"/>
      <c r="I194" s="143">
        <f t="shared" si="3"/>
        <v>0.64500000000000046</v>
      </c>
      <c r="K194" s="32"/>
      <c r="L194" s="32"/>
      <c r="M194" s="32"/>
      <c r="N194" s="32"/>
      <c r="O194" s="32"/>
    </row>
    <row r="195" spans="1:15" s="17" customFormat="1" hidden="1" x14ac:dyDescent="0.2">
      <c r="A195" s="32"/>
      <c r="B195" s="32"/>
      <c r="C195" s="33"/>
      <c r="D195" s="32"/>
      <c r="E195" s="32"/>
      <c r="F195" s="32"/>
      <c r="G195" s="32"/>
      <c r="H195" s="32"/>
      <c r="I195" s="143">
        <f t="shared" si="3"/>
        <v>0.65000000000000047</v>
      </c>
      <c r="K195" s="32"/>
      <c r="L195" s="32"/>
      <c r="M195" s="32"/>
      <c r="N195" s="32"/>
      <c r="O195" s="32"/>
    </row>
    <row r="196" spans="1:15" s="17" customFormat="1" hidden="1" x14ac:dyDescent="0.2">
      <c r="A196" s="32"/>
      <c r="B196" s="32"/>
      <c r="C196" s="33"/>
      <c r="D196" s="32"/>
      <c r="E196" s="32"/>
      <c r="F196" s="32"/>
      <c r="G196" s="32"/>
      <c r="H196" s="32"/>
      <c r="I196" s="143">
        <f t="shared" ref="I196:I259" si="4">I195+0.005</f>
        <v>0.65500000000000047</v>
      </c>
      <c r="K196" s="32"/>
      <c r="L196" s="32"/>
      <c r="M196" s="32"/>
      <c r="N196" s="32"/>
      <c r="O196" s="32"/>
    </row>
    <row r="197" spans="1:15" s="17" customFormat="1" hidden="1" x14ac:dyDescent="0.2">
      <c r="A197" s="32"/>
      <c r="B197" s="32"/>
      <c r="C197" s="33"/>
      <c r="D197" s="32"/>
      <c r="E197" s="32"/>
      <c r="F197" s="32"/>
      <c r="G197" s="32"/>
      <c r="H197" s="32"/>
      <c r="I197" s="143">
        <f t="shared" si="4"/>
        <v>0.66000000000000048</v>
      </c>
      <c r="K197" s="32"/>
      <c r="L197" s="32"/>
      <c r="M197" s="32"/>
      <c r="N197" s="32"/>
      <c r="O197" s="32"/>
    </row>
    <row r="198" spans="1:15" s="17" customFormat="1" hidden="1" x14ac:dyDescent="0.2">
      <c r="A198" s="32"/>
      <c r="B198" s="32"/>
      <c r="C198" s="33"/>
      <c r="D198" s="32"/>
      <c r="E198" s="32"/>
      <c r="F198" s="32"/>
      <c r="G198" s="32"/>
      <c r="H198" s="32"/>
      <c r="I198" s="143">
        <f t="shared" si="4"/>
        <v>0.66500000000000048</v>
      </c>
      <c r="K198" s="32"/>
      <c r="L198" s="32"/>
      <c r="M198" s="32"/>
      <c r="N198" s="32"/>
      <c r="O198" s="32"/>
    </row>
    <row r="199" spans="1:15" s="17" customFormat="1" hidden="1" x14ac:dyDescent="0.2">
      <c r="A199" s="32"/>
      <c r="B199" s="32"/>
      <c r="C199" s="33"/>
      <c r="D199" s="32"/>
      <c r="E199" s="32"/>
      <c r="F199" s="32"/>
      <c r="G199" s="32"/>
      <c r="H199" s="32"/>
      <c r="I199" s="143">
        <f t="shared" si="4"/>
        <v>0.67000000000000048</v>
      </c>
      <c r="K199" s="32"/>
      <c r="L199" s="32"/>
      <c r="M199" s="32"/>
      <c r="N199" s="32"/>
      <c r="O199" s="32"/>
    </row>
    <row r="200" spans="1:15" s="17" customFormat="1" hidden="1" x14ac:dyDescent="0.2">
      <c r="A200" s="32"/>
      <c r="B200" s="32"/>
      <c r="C200" s="33"/>
      <c r="D200" s="32"/>
      <c r="E200" s="32"/>
      <c r="F200" s="32"/>
      <c r="G200" s="32"/>
      <c r="H200" s="32"/>
      <c r="I200" s="143">
        <f t="shared" si="4"/>
        <v>0.67500000000000049</v>
      </c>
      <c r="K200" s="32"/>
      <c r="L200" s="32"/>
      <c r="M200" s="32"/>
      <c r="N200" s="32"/>
      <c r="O200" s="32"/>
    </row>
    <row r="201" spans="1:15" s="17" customFormat="1" hidden="1" x14ac:dyDescent="0.2">
      <c r="A201" s="32"/>
      <c r="B201" s="32"/>
      <c r="C201" s="33"/>
      <c r="D201" s="32"/>
      <c r="E201" s="32"/>
      <c r="F201" s="32"/>
      <c r="G201" s="32"/>
      <c r="H201" s="32"/>
      <c r="I201" s="143">
        <f t="shared" si="4"/>
        <v>0.68000000000000049</v>
      </c>
      <c r="K201" s="32"/>
      <c r="L201" s="32"/>
      <c r="M201" s="32"/>
      <c r="N201" s="32"/>
      <c r="O201" s="32"/>
    </row>
    <row r="202" spans="1:15" s="17" customFormat="1" hidden="1" x14ac:dyDescent="0.2">
      <c r="A202" s="32"/>
      <c r="B202" s="32"/>
      <c r="C202" s="33"/>
      <c r="D202" s="32"/>
      <c r="E202" s="32"/>
      <c r="F202" s="32"/>
      <c r="G202" s="32"/>
      <c r="H202" s="32"/>
      <c r="I202" s="143">
        <f t="shared" si="4"/>
        <v>0.6850000000000005</v>
      </c>
      <c r="K202" s="32"/>
      <c r="L202" s="32"/>
      <c r="M202" s="32"/>
      <c r="N202" s="32"/>
      <c r="O202" s="32"/>
    </row>
    <row r="203" spans="1:15" s="17" customFormat="1" hidden="1" x14ac:dyDescent="0.2">
      <c r="A203" s="32"/>
      <c r="B203" s="32"/>
      <c r="C203" s="33"/>
      <c r="D203" s="32"/>
      <c r="E203" s="32"/>
      <c r="F203" s="32"/>
      <c r="G203" s="32"/>
      <c r="H203" s="32"/>
      <c r="I203" s="143">
        <f t="shared" si="4"/>
        <v>0.6900000000000005</v>
      </c>
      <c r="K203" s="32"/>
      <c r="L203" s="32"/>
      <c r="M203" s="32"/>
      <c r="N203" s="32"/>
      <c r="O203" s="32"/>
    </row>
    <row r="204" spans="1:15" s="17" customFormat="1" hidden="1" x14ac:dyDescent="0.2">
      <c r="A204" s="32"/>
      <c r="B204" s="32"/>
      <c r="C204" s="33"/>
      <c r="D204" s="32"/>
      <c r="E204" s="32"/>
      <c r="F204" s="32"/>
      <c r="G204" s="32"/>
      <c r="H204" s="32"/>
      <c r="I204" s="143">
        <f t="shared" si="4"/>
        <v>0.69500000000000051</v>
      </c>
      <c r="K204" s="32"/>
      <c r="L204" s="32"/>
      <c r="M204" s="32"/>
      <c r="N204" s="32"/>
      <c r="O204" s="32"/>
    </row>
    <row r="205" spans="1:15" s="17" customFormat="1" hidden="1" x14ac:dyDescent="0.2">
      <c r="A205" s="32"/>
      <c r="B205" s="32"/>
      <c r="C205" s="33"/>
      <c r="D205" s="32"/>
      <c r="E205" s="32"/>
      <c r="F205" s="32"/>
      <c r="G205" s="32"/>
      <c r="H205" s="32"/>
      <c r="I205" s="143">
        <f t="shared" si="4"/>
        <v>0.70000000000000051</v>
      </c>
      <c r="K205" s="32"/>
      <c r="L205" s="32"/>
      <c r="M205" s="32"/>
      <c r="N205" s="32"/>
      <c r="O205" s="32"/>
    </row>
    <row r="206" spans="1:15" s="17" customFormat="1" hidden="1" x14ac:dyDescent="0.2">
      <c r="A206" s="32"/>
      <c r="B206" s="32"/>
      <c r="C206" s="33"/>
      <c r="D206" s="32"/>
      <c r="E206" s="32"/>
      <c r="F206" s="32"/>
      <c r="G206" s="32"/>
      <c r="H206" s="32"/>
      <c r="I206" s="143">
        <f t="shared" si="4"/>
        <v>0.70500000000000052</v>
      </c>
      <c r="K206" s="32"/>
      <c r="L206" s="32"/>
      <c r="M206" s="32"/>
      <c r="N206" s="32"/>
      <c r="O206" s="32"/>
    </row>
    <row r="207" spans="1:15" s="17" customFormat="1" hidden="1" x14ac:dyDescent="0.2">
      <c r="A207" s="32"/>
      <c r="B207" s="32"/>
      <c r="C207" s="33"/>
      <c r="D207" s="32"/>
      <c r="E207" s="32"/>
      <c r="F207" s="32"/>
      <c r="G207" s="32"/>
      <c r="H207" s="32"/>
      <c r="I207" s="143">
        <f t="shared" si="4"/>
        <v>0.71000000000000052</v>
      </c>
      <c r="K207" s="32"/>
      <c r="L207" s="32"/>
      <c r="M207" s="32"/>
      <c r="N207" s="32"/>
      <c r="O207" s="32"/>
    </row>
    <row r="208" spans="1:15" s="17" customFormat="1" hidden="1" x14ac:dyDescent="0.2">
      <c r="A208" s="32"/>
      <c r="B208" s="32"/>
      <c r="C208" s="33"/>
      <c r="D208" s="32"/>
      <c r="E208" s="32"/>
      <c r="F208" s="32"/>
      <c r="G208" s="32"/>
      <c r="H208" s="32"/>
      <c r="I208" s="143">
        <f t="shared" si="4"/>
        <v>0.71500000000000052</v>
      </c>
      <c r="K208" s="32"/>
      <c r="L208" s="32"/>
      <c r="M208" s="32"/>
      <c r="N208" s="32"/>
      <c r="O208" s="32"/>
    </row>
    <row r="209" spans="1:15" s="17" customFormat="1" hidden="1" x14ac:dyDescent="0.2">
      <c r="A209" s="32"/>
      <c r="B209" s="32"/>
      <c r="C209" s="33"/>
      <c r="D209" s="32"/>
      <c r="E209" s="32"/>
      <c r="F209" s="32"/>
      <c r="G209" s="32"/>
      <c r="H209" s="32"/>
      <c r="I209" s="143">
        <f t="shared" si="4"/>
        <v>0.72000000000000053</v>
      </c>
      <c r="K209" s="32"/>
      <c r="L209" s="32"/>
      <c r="M209" s="32"/>
      <c r="N209" s="32"/>
      <c r="O209" s="32"/>
    </row>
    <row r="210" spans="1:15" s="17" customFormat="1" hidden="1" x14ac:dyDescent="0.2">
      <c r="A210" s="32"/>
      <c r="B210" s="32"/>
      <c r="C210" s="33"/>
      <c r="D210" s="32"/>
      <c r="E210" s="32"/>
      <c r="F210" s="32"/>
      <c r="G210" s="32"/>
      <c r="H210" s="32"/>
      <c r="I210" s="143">
        <f t="shared" si="4"/>
        <v>0.72500000000000053</v>
      </c>
      <c r="K210" s="32"/>
      <c r="L210" s="32"/>
      <c r="M210" s="32"/>
      <c r="N210" s="32"/>
      <c r="O210" s="32"/>
    </row>
    <row r="211" spans="1:15" s="17" customFormat="1" hidden="1" x14ac:dyDescent="0.2">
      <c r="A211" s="32"/>
      <c r="B211" s="32"/>
      <c r="C211" s="33"/>
      <c r="D211" s="32"/>
      <c r="E211" s="32"/>
      <c r="F211" s="32"/>
      <c r="G211" s="32"/>
      <c r="H211" s="32"/>
      <c r="I211" s="143">
        <f t="shared" si="4"/>
        <v>0.73000000000000054</v>
      </c>
      <c r="K211" s="32"/>
      <c r="L211" s="32"/>
      <c r="M211" s="32"/>
      <c r="N211" s="32"/>
      <c r="O211" s="32"/>
    </row>
    <row r="212" spans="1:15" s="17" customFormat="1" hidden="1" x14ac:dyDescent="0.2">
      <c r="A212" s="32"/>
      <c r="B212" s="32"/>
      <c r="C212" s="33"/>
      <c r="D212" s="32"/>
      <c r="E212" s="32"/>
      <c r="F212" s="32"/>
      <c r="G212" s="32"/>
      <c r="H212" s="32"/>
      <c r="I212" s="143">
        <f t="shared" si="4"/>
        <v>0.73500000000000054</v>
      </c>
      <c r="K212" s="32"/>
      <c r="L212" s="32"/>
      <c r="M212" s="32"/>
      <c r="N212" s="32"/>
      <c r="O212" s="32"/>
    </row>
    <row r="213" spans="1:15" s="17" customFormat="1" hidden="1" x14ac:dyDescent="0.2">
      <c r="A213" s="32"/>
      <c r="B213" s="32"/>
      <c r="C213" s="33"/>
      <c r="D213" s="32"/>
      <c r="E213" s="32"/>
      <c r="F213" s="32"/>
      <c r="G213" s="32"/>
      <c r="H213" s="32"/>
      <c r="I213" s="143">
        <f t="shared" si="4"/>
        <v>0.74000000000000055</v>
      </c>
      <c r="K213" s="32"/>
      <c r="L213" s="32"/>
      <c r="M213" s="32"/>
      <c r="N213" s="32"/>
      <c r="O213" s="32"/>
    </row>
    <row r="214" spans="1:15" s="17" customFormat="1" hidden="1" x14ac:dyDescent="0.2">
      <c r="A214" s="32"/>
      <c r="B214" s="32"/>
      <c r="C214" s="33"/>
      <c r="D214" s="32"/>
      <c r="E214" s="32"/>
      <c r="F214" s="32"/>
      <c r="G214" s="32"/>
      <c r="H214" s="32"/>
      <c r="I214" s="143">
        <f t="shared" si="4"/>
        <v>0.74500000000000055</v>
      </c>
      <c r="K214" s="32"/>
      <c r="L214" s="32"/>
      <c r="M214" s="32"/>
      <c r="N214" s="32"/>
      <c r="O214" s="32"/>
    </row>
    <row r="215" spans="1:15" s="17" customFormat="1" hidden="1" x14ac:dyDescent="0.2">
      <c r="A215" s="32"/>
      <c r="B215" s="32"/>
      <c r="C215" s="33"/>
      <c r="D215" s="32"/>
      <c r="E215" s="32"/>
      <c r="F215" s="32"/>
      <c r="G215" s="32"/>
      <c r="H215" s="32"/>
      <c r="I215" s="143">
        <f t="shared" si="4"/>
        <v>0.75000000000000056</v>
      </c>
      <c r="K215" s="32"/>
      <c r="L215" s="32"/>
      <c r="M215" s="32"/>
      <c r="N215" s="32"/>
      <c r="O215" s="32"/>
    </row>
    <row r="216" spans="1:15" s="17" customFormat="1" hidden="1" x14ac:dyDescent="0.2">
      <c r="A216" s="32"/>
      <c r="B216" s="32"/>
      <c r="C216" s="33"/>
      <c r="D216" s="32"/>
      <c r="E216" s="32"/>
      <c r="F216" s="32"/>
      <c r="G216" s="32"/>
      <c r="H216" s="32"/>
      <c r="I216" s="143">
        <f t="shared" si="4"/>
        <v>0.75500000000000056</v>
      </c>
      <c r="K216" s="32"/>
      <c r="L216" s="32"/>
      <c r="M216" s="32"/>
      <c r="N216" s="32"/>
      <c r="O216" s="32"/>
    </row>
    <row r="217" spans="1:15" s="17" customFormat="1" hidden="1" x14ac:dyDescent="0.2">
      <c r="A217" s="32"/>
      <c r="B217" s="32"/>
      <c r="C217" s="33"/>
      <c r="D217" s="32"/>
      <c r="E217" s="32"/>
      <c r="F217" s="32"/>
      <c r="G217" s="32"/>
      <c r="H217" s="32"/>
      <c r="I217" s="143">
        <f t="shared" si="4"/>
        <v>0.76000000000000056</v>
      </c>
      <c r="K217" s="32"/>
      <c r="L217" s="32"/>
      <c r="M217" s="32"/>
      <c r="N217" s="32"/>
      <c r="O217" s="32"/>
    </row>
    <row r="218" spans="1:15" s="17" customFormat="1" hidden="1" x14ac:dyDescent="0.2">
      <c r="A218" s="32"/>
      <c r="B218" s="32"/>
      <c r="C218" s="33"/>
      <c r="D218" s="32"/>
      <c r="E218" s="32"/>
      <c r="F218" s="32"/>
      <c r="G218" s="32"/>
      <c r="H218" s="32"/>
      <c r="I218" s="143">
        <f t="shared" si="4"/>
        <v>0.76500000000000057</v>
      </c>
      <c r="K218" s="32"/>
      <c r="L218" s="32"/>
      <c r="M218" s="32"/>
      <c r="N218" s="32"/>
      <c r="O218" s="32"/>
    </row>
    <row r="219" spans="1:15" s="17" customFormat="1" hidden="1" x14ac:dyDescent="0.2">
      <c r="A219" s="32"/>
      <c r="B219" s="32"/>
      <c r="C219" s="33"/>
      <c r="D219" s="32"/>
      <c r="E219" s="32"/>
      <c r="F219" s="32"/>
      <c r="G219" s="32"/>
      <c r="H219" s="32"/>
      <c r="I219" s="143">
        <f t="shared" si="4"/>
        <v>0.77000000000000057</v>
      </c>
      <c r="K219" s="32"/>
      <c r="L219" s="32"/>
      <c r="M219" s="32"/>
      <c r="N219" s="32"/>
      <c r="O219" s="32"/>
    </row>
    <row r="220" spans="1:15" s="17" customFormat="1" hidden="1" x14ac:dyDescent="0.2">
      <c r="A220" s="32"/>
      <c r="B220" s="32"/>
      <c r="C220" s="33"/>
      <c r="D220" s="32"/>
      <c r="E220" s="32"/>
      <c r="F220" s="32"/>
      <c r="G220" s="32"/>
      <c r="H220" s="32"/>
      <c r="I220" s="143">
        <f t="shared" si="4"/>
        <v>0.77500000000000058</v>
      </c>
      <c r="K220" s="32"/>
      <c r="L220" s="32"/>
      <c r="M220" s="32"/>
      <c r="N220" s="32"/>
      <c r="O220" s="32"/>
    </row>
    <row r="221" spans="1:15" s="17" customFormat="1" hidden="1" x14ac:dyDescent="0.2">
      <c r="A221" s="32"/>
      <c r="B221" s="32"/>
      <c r="C221" s="33"/>
      <c r="D221" s="32"/>
      <c r="E221" s="32"/>
      <c r="F221" s="32"/>
      <c r="G221" s="32"/>
      <c r="H221" s="32"/>
      <c r="I221" s="143">
        <f t="shared" si="4"/>
        <v>0.78000000000000058</v>
      </c>
      <c r="K221" s="32"/>
      <c r="L221" s="32"/>
      <c r="M221" s="32"/>
      <c r="N221" s="32"/>
      <c r="O221" s="32"/>
    </row>
    <row r="222" spans="1:15" s="17" customFormat="1" hidden="1" x14ac:dyDescent="0.2">
      <c r="A222" s="32"/>
      <c r="B222" s="32"/>
      <c r="C222" s="33"/>
      <c r="D222" s="32"/>
      <c r="E222" s="32"/>
      <c r="F222" s="32"/>
      <c r="G222" s="32"/>
      <c r="H222" s="32"/>
      <c r="I222" s="143">
        <f t="shared" si="4"/>
        <v>0.78500000000000059</v>
      </c>
      <c r="K222" s="32"/>
      <c r="L222" s="32"/>
      <c r="M222" s="32"/>
      <c r="N222" s="32"/>
      <c r="O222" s="32"/>
    </row>
    <row r="223" spans="1:15" s="17" customFormat="1" hidden="1" x14ac:dyDescent="0.2">
      <c r="A223" s="32"/>
      <c r="B223" s="32"/>
      <c r="C223" s="33"/>
      <c r="D223" s="32"/>
      <c r="E223" s="32"/>
      <c r="F223" s="32"/>
      <c r="G223" s="32"/>
      <c r="H223" s="32"/>
      <c r="I223" s="143">
        <f t="shared" si="4"/>
        <v>0.79000000000000059</v>
      </c>
      <c r="K223" s="32"/>
      <c r="L223" s="32"/>
      <c r="M223" s="32"/>
      <c r="N223" s="32"/>
      <c r="O223" s="32"/>
    </row>
    <row r="224" spans="1:15" s="17" customFormat="1" hidden="1" x14ac:dyDescent="0.2">
      <c r="A224" s="32"/>
      <c r="B224" s="32"/>
      <c r="C224" s="33"/>
      <c r="D224" s="32"/>
      <c r="E224" s="32"/>
      <c r="F224" s="32"/>
      <c r="G224" s="32"/>
      <c r="H224" s="32"/>
      <c r="I224" s="143">
        <f t="shared" si="4"/>
        <v>0.7950000000000006</v>
      </c>
      <c r="K224" s="32"/>
      <c r="L224" s="32"/>
      <c r="M224" s="32"/>
      <c r="N224" s="32"/>
      <c r="O224" s="32"/>
    </row>
    <row r="225" spans="1:15" s="17" customFormat="1" hidden="1" x14ac:dyDescent="0.2">
      <c r="A225" s="32"/>
      <c r="B225" s="32"/>
      <c r="C225" s="33"/>
      <c r="D225" s="32"/>
      <c r="E225" s="32"/>
      <c r="F225" s="32"/>
      <c r="G225" s="32"/>
      <c r="H225" s="32"/>
      <c r="I225" s="143">
        <f t="shared" si="4"/>
        <v>0.8000000000000006</v>
      </c>
      <c r="K225" s="32"/>
      <c r="L225" s="32"/>
      <c r="M225" s="32"/>
      <c r="N225" s="32"/>
      <c r="O225" s="32"/>
    </row>
    <row r="226" spans="1:15" s="17" customFormat="1" hidden="1" x14ac:dyDescent="0.2">
      <c r="A226" s="32"/>
      <c r="B226" s="32"/>
      <c r="C226" s="33"/>
      <c r="D226" s="32"/>
      <c r="E226" s="32"/>
      <c r="F226" s="32"/>
      <c r="G226" s="32"/>
      <c r="H226" s="32"/>
      <c r="I226" s="143">
        <f t="shared" si="4"/>
        <v>0.8050000000000006</v>
      </c>
      <c r="K226" s="32"/>
      <c r="L226" s="32"/>
      <c r="M226" s="32"/>
      <c r="N226" s="32"/>
      <c r="O226" s="32"/>
    </row>
    <row r="227" spans="1:15" s="17" customFormat="1" hidden="1" x14ac:dyDescent="0.2">
      <c r="A227" s="32"/>
      <c r="B227" s="32"/>
      <c r="C227" s="33"/>
      <c r="D227" s="32"/>
      <c r="E227" s="32"/>
      <c r="F227" s="32"/>
      <c r="G227" s="32"/>
      <c r="H227" s="32"/>
      <c r="I227" s="143">
        <f t="shared" si="4"/>
        <v>0.81000000000000061</v>
      </c>
      <c r="K227" s="32"/>
      <c r="L227" s="32"/>
      <c r="M227" s="32"/>
      <c r="N227" s="32"/>
      <c r="O227" s="32"/>
    </row>
    <row r="228" spans="1:15" s="17" customFormat="1" hidden="1" x14ac:dyDescent="0.2">
      <c r="A228" s="32"/>
      <c r="B228" s="32"/>
      <c r="C228" s="33"/>
      <c r="D228" s="32"/>
      <c r="E228" s="32"/>
      <c r="F228" s="32"/>
      <c r="G228" s="32"/>
      <c r="H228" s="32"/>
      <c r="I228" s="143">
        <f t="shared" si="4"/>
        <v>0.81500000000000061</v>
      </c>
      <c r="K228" s="32"/>
      <c r="L228" s="32"/>
      <c r="M228" s="32"/>
      <c r="N228" s="32"/>
      <c r="O228" s="32"/>
    </row>
    <row r="229" spans="1:15" s="17" customFormat="1" hidden="1" x14ac:dyDescent="0.2">
      <c r="A229" s="32"/>
      <c r="B229" s="32"/>
      <c r="C229" s="33"/>
      <c r="D229" s="32"/>
      <c r="E229" s="32"/>
      <c r="F229" s="32"/>
      <c r="G229" s="32"/>
      <c r="H229" s="32"/>
      <c r="I229" s="143">
        <f t="shared" si="4"/>
        <v>0.82000000000000062</v>
      </c>
      <c r="K229" s="32"/>
      <c r="L229" s="32"/>
      <c r="M229" s="32"/>
      <c r="N229" s="32"/>
      <c r="O229" s="32"/>
    </row>
    <row r="230" spans="1:15" s="17" customFormat="1" hidden="1" x14ac:dyDescent="0.2">
      <c r="A230" s="32"/>
      <c r="B230" s="32"/>
      <c r="C230" s="33"/>
      <c r="D230" s="32"/>
      <c r="E230" s="32"/>
      <c r="F230" s="32"/>
      <c r="G230" s="32"/>
      <c r="H230" s="32"/>
      <c r="I230" s="143">
        <f t="shared" si="4"/>
        <v>0.82500000000000062</v>
      </c>
      <c r="K230" s="32"/>
      <c r="L230" s="32"/>
      <c r="M230" s="32"/>
      <c r="N230" s="32"/>
      <c r="O230" s="32"/>
    </row>
    <row r="231" spans="1:15" s="17" customFormat="1" hidden="1" x14ac:dyDescent="0.2">
      <c r="A231" s="32"/>
      <c r="B231" s="32"/>
      <c r="C231" s="33"/>
      <c r="D231" s="32"/>
      <c r="E231" s="32"/>
      <c r="F231" s="32"/>
      <c r="G231" s="32"/>
      <c r="H231" s="32"/>
      <c r="I231" s="143">
        <f t="shared" si="4"/>
        <v>0.83000000000000063</v>
      </c>
      <c r="K231" s="32"/>
      <c r="L231" s="32"/>
      <c r="M231" s="32"/>
      <c r="N231" s="32"/>
      <c r="O231" s="32"/>
    </row>
    <row r="232" spans="1:15" s="17" customFormat="1" hidden="1" x14ac:dyDescent="0.2">
      <c r="A232" s="32"/>
      <c r="B232" s="32"/>
      <c r="C232" s="33"/>
      <c r="D232" s="32"/>
      <c r="E232" s="32"/>
      <c r="F232" s="32"/>
      <c r="G232" s="32"/>
      <c r="H232" s="32"/>
      <c r="I232" s="143">
        <f t="shared" si="4"/>
        <v>0.83500000000000063</v>
      </c>
      <c r="K232" s="32"/>
      <c r="L232" s="32"/>
      <c r="M232" s="32"/>
      <c r="N232" s="32"/>
      <c r="O232" s="32"/>
    </row>
    <row r="233" spans="1:15" s="17" customFormat="1" hidden="1" x14ac:dyDescent="0.2">
      <c r="A233" s="32"/>
      <c r="B233" s="32"/>
      <c r="C233" s="33"/>
      <c r="D233" s="32"/>
      <c r="E233" s="32"/>
      <c r="F233" s="32"/>
      <c r="G233" s="32"/>
      <c r="H233" s="32"/>
      <c r="I233" s="143">
        <f t="shared" si="4"/>
        <v>0.84000000000000064</v>
      </c>
      <c r="K233" s="32"/>
      <c r="L233" s="32"/>
      <c r="M233" s="32"/>
      <c r="N233" s="32"/>
      <c r="O233" s="32"/>
    </row>
    <row r="234" spans="1:15" s="17" customFormat="1" hidden="1" x14ac:dyDescent="0.2">
      <c r="A234" s="32"/>
      <c r="B234" s="32"/>
      <c r="C234" s="33"/>
      <c r="D234" s="32"/>
      <c r="E234" s="32"/>
      <c r="F234" s="32"/>
      <c r="G234" s="32"/>
      <c r="H234" s="32"/>
      <c r="I234" s="143">
        <f t="shared" si="4"/>
        <v>0.84500000000000064</v>
      </c>
      <c r="K234" s="32"/>
      <c r="L234" s="32"/>
      <c r="M234" s="32"/>
      <c r="N234" s="32"/>
      <c r="O234" s="32"/>
    </row>
    <row r="235" spans="1:15" s="17" customFormat="1" hidden="1" x14ac:dyDescent="0.2">
      <c r="A235" s="32"/>
      <c r="B235" s="32"/>
      <c r="C235" s="33"/>
      <c r="D235" s="32"/>
      <c r="E235" s="32"/>
      <c r="F235" s="32"/>
      <c r="G235" s="32"/>
      <c r="H235" s="32"/>
      <c r="I235" s="143">
        <f t="shared" si="4"/>
        <v>0.85000000000000064</v>
      </c>
      <c r="K235" s="32"/>
      <c r="L235" s="32"/>
      <c r="M235" s="32"/>
      <c r="N235" s="32"/>
      <c r="O235" s="32"/>
    </row>
    <row r="236" spans="1:15" s="17" customFormat="1" hidden="1" x14ac:dyDescent="0.2">
      <c r="A236" s="32"/>
      <c r="B236" s="32"/>
      <c r="C236" s="33"/>
      <c r="D236" s="32"/>
      <c r="E236" s="32"/>
      <c r="F236" s="32"/>
      <c r="G236" s="32"/>
      <c r="H236" s="32"/>
      <c r="I236" s="143">
        <f t="shared" si="4"/>
        <v>0.85500000000000065</v>
      </c>
      <c r="K236" s="32"/>
      <c r="L236" s="32"/>
      <c r="M236" s="32"/>
      <c r="N236" s="32"/>
      <c r="O236" s="32"/>
    </row>
    <row r="237" spans="1:15" s="17" customFormat="1" hidden="1" x14ac:dyDescent="0.2">
      <c r="A237" s="32"/>
      <c r="B237" s="32"/>
      <c r="C237" s="33"/>
      <c r="D237" s="32"/>
      <c r="E237" s="32"/>
      <c r="F237" s="32"/>
      <c r="G237" s="32"/>
      <c r="H237" s="32"/>
      <c r="I237" s="143">
        <f t="shared" si="4"/>
        <v>0.86000000000000065</v>
      </c>
      <c r="K237" s="32"/>
      <c r="L237" s="32"/>
      <c r="M237" s="32"/>
      <c r="N237" s="32"/>
      <c r="O237" s="32"/>
    </row>
    <row r="238" spans="1:15" s="17" customFormat="1" hidden="1" x14ac:dyDescent="0.2">
      <c r="A238" s="32"/>
      <c r="B238" s="32"/>
      <c r="C238" s="33"/>
      <c r="D238" s="32"/>
      <c r="E238" s="32"/>
      <c r="F238" s="32"/>
      <c r="G238" s="32"/>
      <c r="H238" s="32"/>
      <c r="I238" s="143">
        <f t="shared" si="4"/>
        <v>0.86500000000000066</v>
      </c>
      <c r="K238" s="32"/>
      <c r="L238" s="32"/>
      <c r="M238" s="32"/>
      <c r="N238" s="32"/>
      <c r="O238" s="32"/>
    </row>
    <row r="239" spans="1:15" s="17" customFormat="1" hidden="1" x14ac:dyDescent="0.2">
      <c r="A239" s="32"/>
      <c r="B239" s="32"/>
      <c r="C239" s="33"/>
      <c r="D239" s="32"/>
      <c r="E239" s="32"/>
      <c r="F239" s="32"/>
      <c r="G239" s="32"/>
      <c r="H239" s="32"/>
      <c r="I239" s="143">
        <f t="shared" si="4"/>
        <v>0.87000000000000066</v>
      </c>
      <c r="K239" s="32"/>
      <c r="L239" s="32"/>
      <c r="M239" s="32"/>
      <c r="N239" s="32"/>
      <c r="O239" s="32"/>
    </row>
    <row r="240" spans="1:15" s="17" customFormat="1" hidden="1" x14ac:dyDescent="0.2">
      <c r="A240" s="32"/>
      <c r="B240" s="32"/>
      <c r="C240" s="33"/>
      <c r="D240" s="32"/>
      <c r="E240" s="32"/>
      <c r="F240" s="32"/>
      <c r="G240" s="32"/>
      <c r="H240" s="32"/>
      <c r="I240" s="143">
        <f t="shared" si="4"/>
        <v>0.87500000000000067</v>
      </c>
      <c r="K240" s="32"/>
      <c r="L240" s="32"/>
      <c r="M240" s="32"/>
      <c r="N240" s="32"/>
      <c r="O240" s="32"/>
    </row>
    <row r="241" spans="1:15" s="17" customFormat="1" hidden="1" x14ac:dyDescent="0.2">
      <c r="A241" s="32"/>
      <c r="B241" s="32"/>
      <c r="C241" s="33"/>
      <c r="D241" s="32"/>
      <c r="E241" s="32"/>
      <c r="F241" s="32"/>
      <c r="G241" s="32"/>
      <c r="H241" s="32"/>
      <c r="I241" s="143">
        <f t="shared" si="4"/>
        <v>0.88000000000000067</v>
      </c>
      <c r="K241" s="32"/>
      <c r="L241" s="32"/>
      <c r="M241" s="32"/>
      <c r="N241" s="32"/>
      <c r="O241" s="32"/>
    </row>
    <row r="242" spans="1:15" s="17" customFormat="1" hidden="1" x14ac:dyDescent="0.2">
      <c r="A242" s="32"/>
      <c r="B242" s="32"/>
      <c r="C242" s="33"/>
      <c r="D242" s="32"/>
      <c r="E242" s="32"/>
      <c r="F242" s="32"/>
      <c r="G242" s="32"/>
      <c r="H242" s="32"/>
      <c r="I242" s="143">
        <f t="shared" si="4"/>
        <v>0.88500000000000068</v>
      </c>
      <c r="K242" s="32"/>
      <c r="L242" s="32"/>
      <c r="M242" s="32"/>
      <c r="N242" s="32"/>
      <c r="O242" s="32"/>
    </row>
    <row r="243" spans="1:15" s="17" customFormat="1" hidden="1" x14ac:dyDescent="0.2">
      <c r="A243" s="32"/>
      <c r="B243" s="32"/>
      <c r="C243" s="33"/>
      <c r="D243" s="32"/>
      <c r="E243" s="32"/>
      <c r="F243" s="32"/>
      <c r="G243" s="32"/>
      <c r="H243" s="32"/>
      <c r="I243" s="143">
        <f t="shared" si="4"/>
        <v>0.89000000000000068</v>
      </c>
      <c r="K243" s="32"/>
      <c r="L243" s="32"/>
      <c r="M243" s="32"/>
      <c r="N243" s="32"/>
      <c r="O243" s="32"/>
    </row>
    <row r="244" spans="1:15" s="17" customFormat="1" hidden="1" x14ac:dyDescent="0.2">
      <c r="A244" s="32"/>
      <c r="B244" s="32"/>
      <c r="C244" s="33"/>
      <c r="D244" s="32"/>
      <c r="E244" s="32"/>
      <c r="F244" s="32"/>
      <c r="G244" s="32"/>
      <c r="H244" s="32"/>
      <c r="I244" s="143">
        <f t="shared" si="4"/>
        <v>0.89500000000000068</v>
      </c>
      <c r="K244" s="32"/>
      <c r="L244" s="32"/>
      <c r="M244" s="32"/>
      <c r="N244" s="32"/>
      <c r="O244" s="32"/>
    </row>
    <row r="245" spans="1:15" s="17" customFormat="1" hidden="1" x14ac:dyDescent="0.2">
      <c r="A245" s="32"/>
      <c r="B245" s="32"/>
      <c r="C245" s="33"/>
      <c r="D245" s="32"/>
      <c r="E245" s="32"/>
      <c r="F245" s="32"/>
      <c r="G245" s="32"/>
      <c r="H245" s="32"/>
      <c r="I245" s="143">
        <f t="shared" si="4"/>
        <v>0.90000000000000069</v>
      </c>
      <c r="K245" s="32"/>
      <c r="L245" s="32"/>
      <c r="M245" s="32"/>
      <c r="N245" s="32"/>
      <c r="O245" s="32"/>
    </row>
    <row r="246" spans="1:15" s="17" customFormat="1" hidden="1" x14ac:dyDescent="0.2">
      <c r="A246" s="32"/>
      <c r="B246" s="32"/>
      <c r="C246" s="33"/>
      <c r="D246" s="32"/>
      <c r="E246" s="32"/>
      <c r="F246" s="32"/>
      <c r="G246" s="32"/>
      <c r="H246" s="32"/>
      <c r="I246" s="143">
        <f t="shared" si="4"/>
        <v>0.90500000000000069</v>
      </c>
      <c r="K246" s="32"/>
      <c r="L246" s="32"/>
      <c r="M246" s="32"/>
      <c r="N246" s="32"/>
      <c r="O246" s="32"/>
    </row>
    <row r="247" spans="1:15" s="17" customFormat="1" hidden="1" x14ac:dyDescent="0.2">
      <c r="A247" s="32"/>
      <c r="B247" s="32"/>
      <c r="C247" s="33"/>
      <c r="D247" s="32"/>
      <c r="E247" s="32"/>
      <c r="F247" s="32"/>
      <c r="G247" s="32"/>
      <c r="H247" s="32"/>
      <c r="I247" s="143">
        <f t="shared" si="4"/>
        <v>0.9100000000000007</v>
      </c>
      <c r="K247" s="32"/>
      <c r="L247" s="32"/>
      <c r="M247" s="32"/>
      <c r="N247" s="32"/>
      <c r="O247" s="32"/>
    </row>
    <row r="248" spans="1:15" s="17" customFormat="1" hidden="1" x14ac:dyDescent="0.2">
      <c r="A248" s="32"/>
      <c r="B248" s="32"/>
      <c r="C248" s="33"/>
      <c r="D248" s="32"/>
      <c r="E248" s="32"/>
      <c r="F248" s="32"/>
      <c r="G248" s="32"/>
      <c r="H248" s="32"/>
      <c r="I248" s="143">
        <f t="shared" si="4"/>
        <v>0.9150000000000007</v>
      </c>
      <c r="K248" s="32"/>
      <c r="L248" s="32"/>
      <c r="M248" s="32"/>
      <c r="N248" s="32"/>
      <c r="O248" s="32"/>
    </row>
    <row r="249" spans="1:15" s="17" customFormat="1" hidden="1" x14ac:dyDescent="0.2">
      <c r="A249" s="32"/>
      <c r="B249" s="32"/>
      <c r="C249" s="33"/>
      <c r="D249" s="32"/>
      <c r="E249" s="32"/>
      <c r="F249" s="32"/>
      <c r="G249" s="32"/>
      <c r="H249" s="32"/>
      <c r="I249" s="143">
        <f t="shared" si="4"/>
        <v>0.92000000000000071</v>
      </c>
      <c r="K249" s="32"/>
      <c r="L249" s="32"/>
      <c r="M249" s="32"/>
      <c r="N249" s="32"/>
      <c r="O249" s="32"/>
    </row>
    <row r="250" spans="1:15" s="17" customFormat="1" hidden="1" x14ac:dyDescent="0.2">
      <c r="A250" s="32"/>
      <c r="B250" s="32"/>
      <c r="C250" s="33"/>
      <c r="D250" s="32"/>
      <c r="E250" s="32"/>
      <c r="F250" s="32"/>
      <c r="G250" s="32"/>
      <c r="H250" s="32"/>
      <c r="I250" s="143">
        <f t="shared" si="4"/>
        <v>0.92500000000000071</v>
      </c>
      <c r="K250" s="32"/>
      <c r="L250" s="32"/>
      <c r="M250" s="32"/>
      <c r="N250" s="32"/>
      <c r="O250" s="32"/>
    </row>
    <row r="251" spans="1:15" s="17" customFormat="1" hidden="1" x14ac:dyDescent="0.2">
      <c r="A251" s="32"/>
      <c r="B251" s="32"/>
      <c r="C251" s="33"/>
      <c r="D251" s="32"/>
      <c r="E251" s="32"/>
      <c r="F251" s="32"/>
      <c r="G251" s="32"/>
      <c r="H251" s="32"/>
      <c r="I251" s="143">
        <f t="shared" si="4"/>
        <v>0.93000000000000071</v>
      </c>
      <c r="K251" s="32"/>
      <c r="L251" s="32"/>
      <c r="M251" s="32"/>
      <c r="N251" s="32"/>
      <c r="O251" s="32"/>
    </row>
    <row r="252" spans="1:15" s="17" customFormat="1" hidden="1" x14ac:dyDescent="0.2">
      <c r="A252" s="32"/>
      <c r="B252" s="32"/>
      <c r="C252" s="33"/>
      <c r="D252" s="32"/>
      <c r="E252" s="32"/>
      <c r="F252" s="32"/>
      <c r="G252" s="32"/>
      <c r="H252" s="32"/>
      <c r="I252" s="143">
        <f t="shared" si="4"/>
        <v>0.93500000000000072</v>
      </c>
      <c r="K252" s="32"/>
      <c r="L252" s="32"/>
      <c r="M252" s="32"/>
      <c r="N252" s="32"/>
      <c r="O252" s="32"/>
    </row>
    <row r="253" spans="1:15" s="17" customFormat="1" hidden="1" x14ac:dyDescent="0.2">
      <c r="A253" s="32"/>
      <c r="B253" s="32"/>
      <c r="C253" s="33"/>
      <c r="D253" s="32"/>
      <c r="E253" s="32"/>
      <c r="F253" s="32"/>
      <c r="G253" s="32"/>
      <c r="H253" s="32"/>
      <c r="I253" s="143">
        <f t="shared" si="4"/>
        <v>0.94000000000000072</v>
      </c>
      <c r="K253" s="32"/>
      <c r="L253" s="32"/>
      <c r="M253" s="32"/>
      <c r="N253" s="32"/>
      <c r="O253" s="32"/>
    </row>
    <row r="254" spans="1:15" s="17" customFormat="1" hidden="1" x14ac:dyDescent="0.2">
      <c r="A254" s="32"/>
      <c r="B254" s="32"/>
      <c r="C254" s="33"/>
      <c r="D254" s="32"/>
      <c r="E254" s="32"/>
      <c r="F254" s="32"/>
      <c r="G254" s="32"/>
      <c r="H254" s="32"/>
      <c r="I254" s="143">
        <f t="shared" si="4"/>
        <v>0.94500000000000073</v>
      </c>
      <c r="K254" s="32"/>
      <c r="L254" s="32"/>
      <c r="M254" s="32"/>
      <c r="N254" s="32"/>
      <c r="O254" s="32"/>
    </row>
    <row r="255" spans="1:15" s="17" customFormat="1" hidden="1" x14ac:dyDescent="0.2">
      <c r="A255" s="32"/>
      <c r="B255" s="32"/>
      <c r="C255" s="33"/>
      <c r="D255" s="32"/>
      <c r="E255" s="32"/>
      <c r="F255" s="32"/>
      <c r="G255" s="32"/>
      <c r="H255" s="32"/>
      <c r="I255" s="143">
        <f t="shared" si="4"/>
        <v>0.95000000000000073</v>
      </c>
      <c r="K255" s="32"/>
      <c r="L255" s="32"/>
      <c r="M255" s="32"/>
      <c r="N255" s="32"/>
      <c r="O255" s="32"/>
    </row>
    <row r="256" spans="1:15" s="17" customFormat="1" hidden="1" x14ac:dyDescent="0.2">
      <c r="A256" s="32"/>
      <c r="B256" s="32"/>
      <c r="C256" s="33"/>
      <c r="D256" s="32"/>
      <c r="E256" s="32"/>
      <c r="F256" s="32"/>
      <c r="G256" s="32"/>
      <c r="H256" s="32"/>
      <c r="I256" s="143">
        <f t="shared" si="4"/>
        <v>0.95500000000000074</v>
      </c>
      <c r="K256" s="32"/>
      <c r="L256" s="32"/>
      <c r="M256" s="32"/>
      <c r="N256" s="32"/>
      <c r="O256" s="32"/>
    </row>
    <row r="257" spans="1:15" s="17" customFormat="1" hidden="1" x14ac:dyDescent="0.2">
      <c r="A257" s="32"/>
      <c r="B257" s="32"/>
      <c r="C257" s="33"/>
      <c r="D257" s="32"/>
      <c r="E257" s="32"/>
      <c r="F257" s="32"/>
      <c r="G257" s="32"/>
      <c r="H257" s="32"/>
      <c r="I257" s="143">
        <f t="shared" si="4"/>
        <v>0.96000000000000074</v>
      </c>
      <c r="K257" s="32"/>
      <c r="L257" s="32"/>
      <c r="M257" s="32"/>
      <c r="N257" s="32"/>
      <c r="O257" s="32"/>
    </row>
    <row r="258" spans="1:15" s="17" customFormat="1" hidden="1" x14ac:dyDescent="0.2">
      <c r="A258" s="32"/>
      <c r="B258" s="32"/>
      <c r="C258" s="33"/>
      <c r="D258" s="32"/>
      <c r="E258" s="32"/>
      <c r="F258" s="32"/>
      <c r="G258" s="32"/>
      <c r="H258" s="32"/>
      <c r="I258" s="143">
        <f t="shared" si="4"/>
        <v>0.96500000000000075</v>
      </c>
      <c r="K258" s="32"/>
      <c r="L258" s="32"/>
      <c r="M258" s="32"/>
      <c r="N258" s="32"/>
      <c r="O258" s="32"/>
    </row>
    <row r="259" spans="1:15" s="17" customFormat="1" hidden="1" x14ac:dyDescent="0.2">
      <c r="A259" s="32"/>
      <c r="B259" s="32"/>
      <c r="C259" s="33"/>
      <c r="D259" s="32"/>
      <c r="E259" s="32"/>
      <c r="F259" s="32"/>
      <c r="G259" s="32"/>
      <c r="H259" s="32"/>
      <c r="I259" s="143">
        <f t="shared" si="4"/>
        <v>0.97000000000000075</v>
      </c>
      <c r="K259" s="32"/>
      <c r="L259" s="32"/>
      <c r="M259" s="32"/>
      <c r="N259" s="32"/>
      <c r="O259" s="32"/>
    </row>
    <row r="260" spans="1:15" s="17" customFormat="1" hidden="1" x14ac:dyDescent="0.2">
      <c r="A260" s="32"/>
      <c r="B260" s="32"/>
      <c r="C260" s="33"/>
      <c r="D260" s="32"/>
      <c r="E260" s="32"/>
      <c r="F260" s="32"/>
      <c r="G260" s="32"/>
      <c r="H260" s="32"/>
      <c r="I260" s="143">
        <f t="shared" ref="I260:I264" si="5">I259+0.005</f>
        <v>0.97500000000000075</v>
      </c>
      <c r="K260" s="32"/>
      <c r="L260" s="32"/>
      <c r="M260" s="32"/>
      <c r="N260" s="32"/>
      <c r="O260" s="32"/>
    </row>
    <row r="261" spans="1:15" s="17" customFormat="1" hidden="1" x14ac:dyDescent="0.2">
      <c r="A261" s="32"/>
      <c r="B261" s="32"/>
      <c r="C261" s="33"/>
      <c r="D261" s="32"/>
      <c r="E261" s="32"/>
      <c r="F261" s="32"/>
      <c r="G261" s="32"/>
      <c r="H261" s="32"/>
      <c r="I261" s="143">
        <f t="shared" si="5"/>
        <v>0.98000000000000076</v>
      </c>
      <c r="K261" s="32"/>
      <c r="L261" s="32"/>
      <c r="M261" s="32"/>
      <c r="N261" s="32"/>
      <c r="O261" s="32"/>
    </row>
    <row r="262" spans="1:15" s="17" customFormat="1" hidden="1" x14ac:dyDescent="0.2">
      <c r="A262" s="32"/>
      <c r="B262" s="32"/>
      <c r="C262" s="33"/>
      <c r="D262" s="32"/>
      <c r="E262" s="32"/>
      <c r="F262" s="32"/>
      <c r="G262" s="32"/>
      <c r="H262" s="32"/>
      <c r="I262" s="143">
        <f t="shared" si="5"/>
        <v>0.98500000000000076</v>
      </c>
      <c r="K262" s="32"/>
      <c r="L262" s="32"/>
      <c r="M262" s="32"/>
      <c r="N262" s="32"/>
      <c r="O262" s="32"/>
    </row>
    <row r="263" spans="1:15" s="17" customFormat="1" hidden="1" x14ac:dyDescent="0.2">
      <c r="A263" s="32"/>
      <c r="B263" s="32"/>
      <c r="C263" s="33"/>
      <c r="D263" s="32"/>
      <c r="E263" s="32"/>
      <c r="F263" s="32"/>
      <c r="G263" s="32"/>
      <c r="H263" s="32"/>
      <c r="I263" s="143">
        <f t="shared" si="5"/>
        <v>0.99000000000000077</v>
      </c>
      <c r="K263" s="32"/>
      <c r="L263" s="32"/>
      <c r="M263" s="32"/>
      <c r="N263" s="32"/>
      <c r="O263" s="32"/>
    </row>
    <row r="264" spans="1:15" s="17" customFormat="1" hidden="1" x14ac:dyDescent="0.2">
      <c r="A264" s="32"/>
      <c r="B264" s="32"/>
      <c r="C264" s="33"/>
      <c r="D264" s="32"/>
      <c r="E264" s="32"/>
      <c r="F264" s="32"/>
      <c r="G264" s="32"/>
      <c r="H264" s="32"/>
      <c r="I264" s="143">
        <f t="shared" si="5"/>
        <v>0.99500000000000077</v>
      </c>
      <c r="K264" s="32"/>
      <c r="L264" s="32"/>
      <c r="M264" s="32"/>
      <c r="N264" s="32"/>
      <c r="O264" s="32"/>
    </row>
    <row r="265" spans="1:15" hidden="1" x14ac:dyDescent="0.2"/>
    <row r="266" spans="1:15" hidden="1" x14ac:dyDescent="0.2"/>
    <row r="267" spans="1:15" hidden="1" x14ac:dyDescent="0.2"/>
    <row r="268" spans="1:15" hidden="1" x14ac:dyDescent="0.2"/>
    <row r="269" spans="1:15" hidden="1" x14ac:dyDescent="0.2"/>
    <row r="270" spans="1:15" hidden="1" x14ac:dyDescent="0.2"/>
    <row r="271" spans="1:15" hidden="1" x14ac:dyDescent="0.2"/>
    <row r="272" spans="1:15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algorithmName="SHA-512" hashValue="DA2PZIaZHf4FkjzWlFmh+F2YUHC8LyX+0wEMB73tls8dWRSOU5vutBrhAkuQhIIKA7xlteYVN66D/AP2b11Dxw==" saltValue="LmQAgYnIHYGOm9XODL3Rnw==" spinCount="100000" sheet="1" formatCells="0" formatRows="0" insertRows="0" insertHyperlinks="0" deleteRows="0" sort="0" autoFilter="0" pivotTables="0"/>
  <mergeCells count="24">
    <mergeCell ref="A37:F37"/>
    <mergeCell ref="A8:B8"/>
    <mergeCell ref="A9:B9"/>
    <mergeCell ref="A10:B10"/>
    <mergeCell ref="A12:B12"/>
    <mergeCell ref="A13:B13"/>
    <mergeCell ref="C8:D8"/>
    <mergeCell ref="C9:D9"/>
    <mergeCell ref="C10:D10"/>
    <mergeCell ref="C11:D11"/>
    <mergeCell ref="C12:D12"/>
    <mergeCell ref="C13:D13"/>
    <mergeCell ref="A7:B7"/>
    <mergeCell ref="B35:F35"/>
    <mergeCell ref="A3:C3"/>
    <mergeCell ref="A5:B5"/>
    <mergeCell ref="A6:B6"/>
    <mergeCell ref="A15:E15"/>
    <mergeCell ref="A32:F32"/>
    <mergeCell ref="C5:D5"/>
    <mergeCell ref="C6:D6"/>
    <mergeCell ref="C7:D7"/>
    <mergeCell ref="A2:D2"/>
    <mergeCell ref="A1:D1"/>
  </mergeCells>
  <conditionalFormatting sqref="C6">
    <cfRule type="cellIs" dxfId="6" priority="8" stopIfTrue="1" operator="equal">
      <formula>$A$6</formula>
    </cfRule>
  </conditionalFormatting>
  <conditionalFormatting sqref="C7">
    <cfRule type="cellIs" dxfId="5" priority="9" stopIfTrue="1" operator="equal">
      <formula>$A$7</formula>
    </cfRule>
  </conditionalFormatting>
  <conditionalFormatting sqref="C8 C12">
    <cfRule type="cellIs" dxfId="4" priority="4" stopIfTrue="1" operator="equal">
      <formula>A8</formula>
    </cfRule>
  </conditionalFormatting>
  <conditionalFormatting sqref="C9">
    <cfRule type="cellIs" dxfId="3" priority="7" stopIfTrue="1" operator="equal">
      <formula>$A$9</formula>
    </cfRule>
  </conditionalFormatting>
  <conditionalFormatting sqref="C10">
    <cfRule type="cellIs" dxfId="2" priority="6" stopIfTrue="1" operator="equal">
      <formula>$A$10</formula>
    </cfRule>
  </conditionalFormatting>
  <conditionalFormatting sqref="C11">
    <cfRule type="expression" dxfId="1" priority="1">
      <formula>$C$10=""</formula>
    </cfRule>
  </conditionalFormatting>
  <conditionalFormatting sqref="C13">
    <cfRule type="cellIs" dxfId="0" priority="5" stopIfTrue="1" operator="equal">
      <formula>$A$13</formula>
    </cfRule>
  </conditionalFormatting>
  <dataValidations xWindow="1102" yWindow="447" count="13">
    <dataValidation type="list" allowBlank="1" showInputMessage="1" promptTitle="Use the pulldown" prompt="Insert the percentage of the amount allocated for claims that you wish to charge to the plaintiff(s) as their solicitor-client account, excluding taxes (or select &quot;Fixed Amount&quot; if you prefer to input a specific amount for your solicitor-client account)" sqref="C12:D12" xr:uid="{00000000-0002-0000-0A00-000000000000}">
      <formula1>$I$65:$I$264</formula1>
    </dataValidation>
    <dataValidation allowBlank="1" showInputMessage="1" showErrorMessage="1" prompt="Insert the fixed amount, excluding all taxes, requested for your solicitor-client account" sqref="C13:D13" xr:uid="{00000000-0002-0000-0A00-000002000000}"/>
    <dataValidation type="list" allowBlank="1" showInputMessage="1" showErrorMessage="1" errorTitle="USE PULLDOWN" error="Use the pulldown to select the Damage Wizard page of your choosing" prompt="Use the pulldown to select either DW1, DW2, DW3, DW4, DW5, DW6 or DW7 " sqref="C7:D7" xr:uid="{00000000-0002-0000-0A00-000003000000}">
      <formula1>$I$56:$I$62</formula1>
    </dataValidation>
    <dataValidation type="list" allowBlank="1" showInputMessage="1" showErrorMessage="1" error="Insert &quot;yes&quot; or &quot;no&quot;" prompt="Insert &quot;YES&quot; or &quot;NO&quot;" sqref="C6:D6" xr:uid="{00000000-0002-0000-0A00-000004000000}">
      <formula1>$I$28:$I$29</formula1>
    </dataValidation>
    <dataValidation allowBlank="1" showInputMessage="1" showErrorMessage="1" prompt="Insert amount representing the total amount required in fees, inclusive of disbursements and HST (make sure to have completed all of the requested yellow sections above)" sqref="F31" xr:uid="{00000000-0002-0000-0A00-000006000000}"/>
    <dataValidation allowBlank="1" showInputMessage="1" showErrorMessage="1" prompt="Insert amount representing the total net amount to the plaintiffs--after solicitor-client account (make sure to have completed all of the requested yellow sections above)" sqref="E30" xr:uid="{00000000-0002-0000-0A00-000007000000}"/>
    <dataValidation allowBlank="1" showInputMessage="1" showErrorMessage="1" prompt="Insert amount representing the total claim amount inclusive of interest (make sure to have completed all of the requested yellow sections above)" sqref="C17" xr:uid="{00000000-0002-0000-0A00-000008000000}"/>
    <dataValidation allowBlank="1" showInputMessage="1" showErrorMessage="1" prompt="Insert amount representing the total all inclusive settlement amount--inclusive of partial indemnity costs, disbursement and all taxes (make sure to have completed all of the requested yellow sections above)" sqref="D21" xr:uid="{00000000-0002-0000-0A00-000009000000}"/>
    <dataValidation allowBlank="1" showInputMessage="1" showErrorMessage="1" prompt="Insert the fixed amount, inclusive of all taxes, requested for assessable disbursements" sqref="C10:D10" xr:uid="{00000000-0002-0000-0A00-00000A000000}"/>
    <dataValidation allowBlank="1" showInputMessage="1" showErrorMessage="1" prompt="Insert the fixed amount, excluding all taxes, requested for partial indemnity costs" sqref="C9:D9" xr:uid="{00000000-0002-0000-0A00-00000B000000}"/>
    <dataValidation type="list" allowBlank="1" showInputMessage="1" prompt="Answer 'yes' or 'no' (note you can only answer 'yes' in one column!)" sqref="B34:F34" xr:uid="{C314F452-3BCF-4179-B27F-F3A6D2D1EE01}">
      <formula1>$I$28:$I$29</formula1>
    </dataValidation>
    <dataValidation type="list" allowBlank="1" showInputMessage="1" promptTitle="Use the pulldown" prompt="Use &quot;Convention Costs 2025&quot; to apply the NEW partial indemnity cost contribution of 15% on the first $200,000 in damages and 10% thereafter.  Select &quot;Convention Costs&quot; for the old rates or insert any % you wish (or even a &quot;Fixed Amount&quot;) (all without tax)" sqref="C8:D8" xr:uid="{3AD14C31-CEE3-4BA1-A5B2-695AAF409BC5}">
      <formula1>$I$63:$I$264</formula1>
    </dataValidation>
    <dataValidation type="list" allowBlank="1" showInputMessage="1" showErrorMessage="1" error="Insert &quot;yes&quot; or &quot;no&quot;" prompt="If this is a CFA (Contingency Fee Agreement) on or after July 1, 2021 wherein the % can be applied to damages AND costs then answer &quot;YES on Costs Too&quot;.  For pre July 1, 2021 CFAs answer &quot;YES (on Damages Only)&quot;.  Or answer &quot;NO&quot; if it is not a CFA. " sqref="C11:D11" xr:uid="{EE99C33F-822F-4416-B054-CE5D2F3AEAAD}">
      <formula1>$I$49:$I$51</formula1>
    </dataValidation>
  </dataValidations>
  <pageMargins left="0.31" right="0.27" top="0.88" bottom="0.68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363"/>
  <sheetViews>
    <sheetView topLeftCell="A163" workbookViewId="0">
      <selection activeCell="C207" sqref="C207"/>
    </sheetView>
  </sheetViews>
  <sheetFormatPr defaultColWidth="9.140625" defaultRowHeight="12.75" x14ac:dyDescent="0.2"/>
  <cols>
    <col min="1" max="1" width="4.42578125" style="16" bestFit="1" customWidth="1"/>
    <col min="2" max="2" width="14" style="16" bestFit="1" customWidth="1"/>
    <col min="3" max="3" width="7.5703125" style="16" bestFit="1" customWidth="1"/>
    <col min="4" max="5" width="8.5703125" style="16" bestFit="1" customWidth="1"/>
    <col min="6" max="6" width="6.140625" style="16" hidden="1" customWidth="1"/>
    <col min="7" max="7" width="8" style="16" hidden="1" customWidth="1"/>
    <col min="8" max="8" width="8.5703125" style="16" bestFit="1" customWidth="1"/>
    <col min="9" max="9" width="10.42578125" style="16" bestFit="1" customWidth="1"/>
    <col min="10" max="10" width="10.85546875" style="16" bestFit="1" customWidth="1"/>
    <col min="11" max="11" width="11.42578125" style="16" bestFit="1" customWidth="1"/>
    <col min="12" max="12" width="10.85546875" style="67" bestFit="1" customWidth="1"/>
    <col min="13" max="16384" width="9.140625" style="16"/>
  </cols>
  <sheetData>
    <row r="1" spans="1:12" x14ac:dyDescent="0.2">
      <c r="A1" s="225" t="s">
        <v>55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52"/>
    </row>
    <row r="2" spans="1:12" x14ac:dyDescent="0.2">
      <c r="A2" s="227" t="s">
        <v>93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53"/>
    </row>
    <row r="3" spans="1:12" x14ac:dyDescent="0.2">
      <c r="A3" s="229" t="e">
        <f>#REF!</f>
        <v>#REF!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53"/>
    </row>
    <row r="4" spans="1:12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53"/>
    </row>
    <row r="5" spans="1:12" x14ac:dyDescent="0.2">
      <c r="A5" s="59" t="s">
        <v>9</v>
      </c>
      <c r="B5" s="60" t="s">
        <v>36</v>
      </c>
      <c r="C5" s="60" t="s">
        <v>37</v>
      </c>
      <c r="D5" s="60" t="s">
        <v>38</v>
      </c>
      <c r="E5" s="60" t="s">
        <v>39</v>
      </c>
      <c r="F5" s="60" t="s">
        <v>40</v>
      </c>
      <c r="G5" s="60" t="s">
        <v>41</v>
      </c>
      <c r="H5" s="60" t="s">
        <v>42</v>
      </c>
      <c r="I5" s="60" t="s">
        <v>43</v>
      </c>
      <c r="J5" s="60" t="s">
        <v>25</v>
      </c>
      <c r="K5" s="60" t="s">
        <v>44</v>
      </c>
      <c r="L5" s="63" t="s">
        <v>25</v>
      </c>
    </row>
    <row r="6" spans="1:12" x14ac:dyDescent="0.2">
      <c r="A6" s="59"/>
      <c r="B6" s="60"/>
      <c r="C6" s="60" t="s">
        <v>45</v>
      </c>
      <c r="D6" s="60"/>
      <c r="E6" s="60"/>
      <c r="F6" s="60" t="s">
        <v>45</v>
      </c>
      <c r="G6" s="60"/>
      <c r="H6" s="60"/>
      <c r="I6" s="60"/>
      <c r="J6" s="60" t="s">
        <v>46</v>
      </c>
      <c r="K6" s="60"/>
      <c r="L6" s="63" t="s">
        <v>46</v>
      </c>
    </row>
    <row r="7" spans="1:12" x14ac:dyDescent="0.2">
      <c r="A7" s="59"/>
      <c r="B7" s="60"/>
      <c r="C7" s="60"/>
      <c r="D7" s="60"/>
      <c r="E7" s="60"/>
      <c r="F7" s="60"/>
      <c r="G7" s="60"/>
      <c r="H7" s="60"/>
      <c r="I7" s="60"/>
      <c r="J7" s="60" t="s">
        <v>47</v>
      </c>
      <c r="K7" s="60"/>
      <c r="L7" s="63" t="s">
        <v>49</v>
      </c>
    </row>
    <row r="8" spans="1:12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3" t="s">
        <v>50</v>
      </c>
    </row>
    <row r="9" spans="1:12" x14ac:dyDescent="0.2">
      <c r="A9" s="61"/>
      <c r="B9" s="62"/>
      <c r="C9" s="62"/>
      <c r="D9" s="62"/>
      <c r="E9" s="62"/>
      <c r="F9" s="62"/>
      <c r="G9" s="62"/>
      <c r="H9" s="64"/>
      <c r="I9" s="62"/>
      <c r="J9" s="62"/>
      <c r="K9" s="62"/>
      <c r="L9" s="65" t="e">
        <f>IF($A$3="male",L252,L131)</f>
        <v>#REF!</v>
      </c>
    </row>
    <row r="10" spans="1:12" x14ac:dyDescent="0.2">
      <c r="A10" s="59" t="e">
        <f t="shared" ref="A10:K10" si="0">IF($A$3="male",A253,A132)</f>
        <v>#REF!</v>
      </c>
      <c r="B10" s="60" t="e">
        <f t="shared" si="0"/>
        <v>#REF!</v>
      </c>
      <c r="C10" s="60" t="e">
        <f t="shared" si="0"/>
        <v>#REF!</v>
      </c>
      <c r="D10" s="60" t="e">
        <f t="shared" si="0"/>
        <v>#REF!</v>
      </c>
      <c r="E10" s="60" t="e">
        <f t="shared" si="0"/>
        <v>#REF!</v>
      </c>
      <c r="F10" s="60" t="e">
        <f t="shared" si="0"/>
        <v>#REF!</v>
      </c>
      <c r="G10" s="60" t="e">
        <f t="shared" si="0"/>
        <v>#REF!</v>
      </c>
      <c r="H10" s="60" t="e">
        <f t="shared" si="0"/>
        <v>#REF!</v>
      </c>
      <c r="I10" s="60" t="e">
        <f t="shared" si="0"/>
        <v>#REF!</v>
      </c>
      <c r="J10" s="60" t="e">
        <f t="shared" si="0"/>
        <v>#REF!</v>
      </c>
      <c r="K10" s="60" t="e">
        <f t="shared" si="0"/>
        <v>#REF!</v>
      </c>
      <c r="L10" s="66" t="e">
        <f>IF($A$3="male",L253,L132)</f>
        <v>#REF!</v>
      </c>
    </row>
    <row r="11" spans="1:12" x14ac:dyDescent="0.2">
      <c r="A11" s="59" t="e">
        <f t="shared" ref="A11:L11" si="1">IF($A$3="male",A254,A133)</f>
        <v>#REF!</v>
      </c>
      <c r="B11" s="60" t="e">
        <f t="shared" si="1"/>
        <v>#REF!</v>
      </c>
      <c r="C11" s="60" t="e">
        <f t="shared" si="1"/>
        <v>#REF!</v>
      </c>
      <c r="D11" s="60" t="e">
        <f t="shared" si="1"/>
        <v>#REF!</v>
      </c>
      <c r="E11" s="60" t="e">
        <f t="shared" si="1"/>
        <v>#REF!</v>
      </c>
      <c r="F11" s="60" t="e">
        <f t="shared" si="1"/>
        <v>#REF!</v>
      </c>
      <c r="G11" s="60" t="e">
        <f t="shared" si="1"/>
        <v>#REF!</v>
      </c>
      <c r="H11" s="60" t="e">
        <f t="shared" si="1"/>
        <v>#REF!</v>
      </c>
      <c r="I11" s="60" t="e">
        <f t="shared" si="1"/>
        <v>#REF!</v>
      </c>
      <c r="J11" s="60" t="e">
        <f t="shared" si="1"/>
        <v>#REF!</v>
      </c>
      <c r="K11" s="60" t="e">
        <f t="shared" si="1"/>
        <v>#REF!</v>
      </c>
      <c r="L11" s="66" t="e">
        <f t="shared" si="1"/>
        <v>#REF!</v>
      </c>
    </row>
    <row r="12" spans="1:12" x14ac:dyDescent="0.2">
      <c r="A12" s="59" t="e">
        <f t="shared" ref="A12:L12" si="2">IF($A$3="male",A255,A134)</f>
        <v>#REF!</v>
      </c>
      <c r="B12" s="60" t="e">
        <f t="shared" si="2"/>
        <v>#REF!</v>
      </c>
      <c r="C12" s="60" t="e">
        <f t="shared" si="2"/>
        <v>#REF!</v>
      </c>
      <c r="D12" s="60" t="e">
        <f t="shared" si="2"/>
        <v>#REF!</v>
      </c>
      <c r="E12" s="60" t="e">
        <f t="shared" si="2"/>
        <v>#REF!</v>
      </c>
      <c r="F12" s="60" t="e">
        <f t="shared" si="2"/>
        <v>#REF!</v>
      </c>
      <c r="G12" s="60" t="e">
        <f t="shared" si="2"/>
        <v>#REF!</v>
      </c>
      <c r="H12" s="60" t="e">
        <f t="shared" si="2"/>
        <v>#REF!</v>
      </c>
      <c r="I12" s="60" t="e">
        <f t="shared" si="2"/>
        <v>#REF!</v>
      </c>
      <c r="J12" s="60" t="e">
        <f t="shared" si="2"/>
        <v>#REF!</v>
      </c>
      <c r="K12" s="60" t="e">
        <f t="shared" si="2"/>
        <v>#REF!</v>
      </c>
      <c r="L12" s="66" t="e">
        <f t="shared" si="2"/>
        <v>#REF!</v>
      </c>
    </row>
    <row r="13" spans="1:12" x14ac:dyDescent="0.2">
      <c r="A13" s="59" t="e">
        <f t="shared" ref="A13:L13" si="3">IF($A$3="male",A256,A135)</f>
        <v>#REF!</v>
      </c>
      <c r="B13" s="60" t="e">
        <f t="shared" si="3"/>
        <v>#REF!</v>
      </c>
      <c r="C13" s="60" t="e">
        <f t="shared" si="3"/>
        <v>#REF!</v>
      </c>
      <c r="D13" s="60" t="e">
        <f t="shared" si="3"/>
        <v>#REF!</v>
      </c>
      <c r="E13" s="60" t="e">
        <f t="shared" si="3"/>
        <v>#REF!</v>
      </c>
      <c r="F13" s="60" t="e">
        <f t="shared" si="3"/>
        <v>#REF!</v>
      </c>
      <c r="G13" s="60" t="e">
        <f t="shared" si="3"/>
        <v>#REF!</v>
      </c>
      <c r="H13" s="60" t="e">
        <f t="shared" si="3"/>
        <v>#REF!</v>
      </c>
      <c r="I13" s="60" t="e">
        <f t="shared" si="3"/>
        <v>#REF!</v>
      </c>
      <c r="J13" s="60" t="e">
        <f t="shared" si="3"/>
        <v>#REF!</v>
      </c>
      <c r="K13" s="60" t="e">
        <f t="shared" si="3"/>
        <v>#REF!</v>
      </c>
      <c r="L13" s="66" t="e">
        <f t="shared" si="3"/>
        <v>#REF!</v>
      </c>
    </row>
    <row r="14" spans="1:12" x14ac:dyDescent="0.2">
      <c r="A14" s="59" t="e">
        <f t="shared" ref="A14:L14" si="4">IF($A$3="male",A257,A136)</f>
        <v>#REF!</v>
      </c>
      <c r="B14" s="60" t="e">
        <f t="shared" si="4"/>
        <v>#REF!</v>
      </c>
      <c r="C14" s="60" t="e">
        <f t="shared" si="4"/>
        <v>#REF!</v>
      </c>
      <c r="D14" s="60" t="e">
        <f t="shared" si="4"/>
        <v>#REF!</v>
      </c>
      <c r="E14" s="60" t="e">
        <f t="shared" si="4"/>
        <v>#REF!</v>
      </c>
      <c r="F14" s="60" t="e">
        <f t="shared" si="4"/>
        <v>#REF!</v>
      </c>
      <c r="G14" s="60" t="e">
        <f t="shared" si="4"/>
        <v>#REF!</v>
      </c>
      <c r="H14" s="60" t="e">
        <f t="shared" si="4"/>
        <v>#REF!</v>
      </c>
      <c r="I14" s="60" t="e">
        <f t="shared" si="4"/>
        <v>#REF!</v>
      </c>
      <c r="J14" s="60" t="e">
        <f t="shared" si="4"/>
        <v>#REF!</v>
      </c>
      <c r="K14" s="60" t="e">
        <f t="shared" si="4"/>
        <v>#REF!</v>
      </c>
      <c r="L14" s="66" t="e">
        <f t="shared" si="4"/>
        <v>#REF!</v>
      </c>
    </row>
    <row r="15" spans="1:12" x14ac:dyDescent="0.2">
      <c r="A15" s="59" t="e">
        <f t="shared" ref="A15:L15" si="5">IF($A$3="male",A258,A137)</f>
        <v>#REF!</v>
      </c>
      <c r="B15" s="60" t="e">
        <f t="shared" si="5"/>
        <v>#REF!</v>
      </c>
      <c r="C15" s="60" t="e">
        <f t="shared" si="5"/>
        <v>#REF!</v>
      </c>
      <c r="D15" s="60" t="e">
        <f t="shared" si="5"/>
        <v>#REF!</v>
      </c>
      <c r="E15" s="60" t="e">
        <f t="shared" si="5"/>
        <v>#REF!</v>
      </c>
      <c r="F15" s="60" t="e">
        <f t="shared" si="5"/>
        <v>#REF!</v>
      </c>
      <c r="G15" s="60" t="e">
        <f t="shared" si="5"/>
        <v>#REF!</v>
      </c>
      <c r="H15" s="60" t="e">
        <f t="shared" si="5"/>
        <v>#REF!</v>
      </c>
      <c r="I15" s="60" t="e">
        <f t="shared" si="5"/>
        <v>#REF!</v>
      </c>
      <c r="J15" s="60" t="e">
        <f t="shared" si="5"/>
        <v>#REF!</v>
      </c>
      <c r="K15" s="60" t="e">
        <f t="shared" si="5"/>
        <v>#REF!</v>
      </c>
      <c r="L15" s="66" t="e">
        <f t="shared" si="5"/>
        <v>#REF!</v>
      </c>
    </row>
    <row r="16" spans="1:12" x14ac:dyDescent="0.2">
      <c r="A16" s="59" t="e">
        <f t="shared" ref="A16:L16" si="6">IF($A$3="male",A259,A138)</f>
        <v>#REF!</v>
      </c>
      <c r="B16" s="60" t="e">
        <f t="shared" si="6"/>
        <v>#REF!</v>
      </c>
      <c r="C16" s="60" t="e">
        <f t="shared" si="6"/>
        <v>#REF!</v>
      </c>
      <c r="D16" s="60" t="e">
        <f t="shared" si="6"/>
        <v>#REF!</v>
      </c>
      <c r="E16" s="60" t="e">
        <f t="shared" si="6"/>
        <v>#REF!</v>
      </c>
      <c r="F16" s="60" t="e">
        <f t="shared" si="6"/>
        <v>#REF!</v>
      </c>
      <c r="G16" s="60" t="e">
        <f t="shared" si="6"/>
        <v>#REF!</v>
      </c>
      <c r="H16" s="60" t="e">
        <f t="shared" si="6"/>
        <v>#REF!</v>
      </c>
      <c r="I16" s="60" t="e">
        <f t="shared" si="6"/>
        <v>#REF!</v>
      </c>
      <c r="J16" s="60" t="e">
        <f t="shared" si="6"/>
        <v>#REF!</v>
      </c>
      <c r="K16" s="60" t="e">
        <f t="shared" si="6"/>
        <v>#REF!</v>
      </c>
      <c r="L16" s="66" t="e">
        <f t="shared" si="6"/>
        <v>#REF!</v>
      </c>
    </row>
    <row r="17" spans="1:12" x14ac:dyDescent="0.2">
      <c r="A17" s="59" t="e">
        <f t="shared" ref="A17:L17" si="7">IF($A$3="male",A260,A139)</f>
        <v>#REF!</v>
      </c>
      <c r="B17" s="60" t="e">
        <f t="shared" si="7"/>
        <v>#REF!</v>
      </c>
      <c r="C17" s="60" t="e">
        <f t="shared" si="7"/>
        <v>#REF!</v>
      </c>
      <c r="D17" s="60" t="e">
        <f t="shared" si="7"/>
        <v>#REF!</v>
      </c>
      <c r="E17" s="60" t="e">
        <f t="shared" si="7"/>
        <v>#REF!</v>
      </c>
      <c r="F17" s="60" t="e">
        <f t="shared" si="7"/>
        <v>#REF!</v>
      </c>
      <c r="G17" s="60" t="e">
        <f t="shared" si="7"/>
        <v>#REF!</v>
      </c>
      <c r="H17" s="60" t="e">
        <f t="shared" si="7"/>
        <v>#REF!</v>
      </c>
      <c r="I17" s="60" t="e">
        <f t="shared" si="7"/>
        <v>#REF!</v>
      </c>
      <c r="J17" s="60" t="e">
        <f t="shared" si="7"/>
        <v>#REF!</v>
      </c>
      <c r="K17" s="60" t="e">
        <f t="shared" si="7"/>
        <v>#REF!</v>
      </c>
      <c r="L17" s="66" t="e">
        <f t="shared" si="7"/>
        <v>#REF!</v>
      </c>
    </row>
    <row r="18" spans="1:12" x14ac:dyDescent="0.2">
      <c r="A18" s="59" t="e">
        <f t="shared" ref="A18:L18" si="8">IF($A$3="male",A261,A140)</f>
        <v>#REF!</v>
      </c>
      <c r="B18" s="60" t="e">
        <f t="shared" si="8"/>
        <v>#REF!</v>
      </c>
      <c r="C18" s="60" t="e">
        <f t="shared" si="8"/>
        <v>#REF!</v>
      </c>
      <c r="D18" s="60" t="e">
        <f t="shared" si="8"/>
        <v>#REF!</v>
      </c>
      <c r="E18" s="60" t="e">
        <f t="shared" si="8"/>
        <v>#REF!</v>
      </c>
      <c r="F18" s="60" t="e">
        <f t="shared" si="8"/>
        <v>#REF!</v>
      </c>
      <c r="G18" s="60" t="e">
        <f t="shared" si="8"/>
        <v>#REF!</v>
      </c>
      <c r="H18" s="60" t="e">
        <f t="shared" si="8"/>
        <v>#REF!</v>
      </c>
      <c r="I18" s="60" t="e">
        <f t="shared" si="8"/>
        <v>#REF!</v>
      </c>
      <c r="J18" s="60" t="e">
        <f t="shared" si="8"/>
        <v>#REF!</v>
      </c>
      <c r="K18" s="60" t="e">
        <f t="shared" si="8"/>
        <v>#REF!</v>
      </c>
      <c r="L18" s="66" t="e">
        <f t="shared" si="8"/>
        <v>#REF!</v>
      </c>
    </row>
    <row r="19" spans="1:12" x14ac:dyDescent="0.2">
      <c r="A19" s="59" t="e">
        <f t="shared" ref="A19:L19" si="9">IF($A$3="male",A262,A141)</f>
        <v>#REF!</v>
      </c>
      <c r="B19" s="60" t="e">
        <f t="shared" si="9"/>
        <v>#REF!</v>
      </c>
      <c r="C19" s="60" t="e">
        <f t="shared" si="9"/>
        <v>#REF!</v>
      </c>
      <c r="D19" s="60" t="e">
        <f t="shared" si="9"/>
        <v>#REF!</v>
      </c>
      <c r="E19" s="60" t="e">
        <f t="shared" si="9"/>
        <v>#REF!</v>
      </c>
      <c r="F19" s="60" t="e">
        <f t="shared" si="9"/>
        <v>#REF!</v>
      </c>
      <c r="G19" s="60" t="e">
        <f t="shared" si="9"/>
        <v>#REF!</v>
      </c>
      <c r="H19" s="60" t="e">
        <f t="shared" si="9"/>
        <v>#REF!</v>
      </c>
      <c r="I19" s="60" t="e">
        <f t="shared" si="9"/>
        <v>#REF!</v>
      </c>
      <c r="J19" s="60" t="e">
        <f t="shared" si="9"/>
        <v>#REF!</v>
      </c>
      <c r="K19" s="60" t="e">
        <f t="shared" si="9"/>
        <v>#REF!</v>
      </c>
      <c r="L19" s="66" t="e">
        <f t="shared" si="9"/>
        <v>#REF!</v>
      </c>
    </row>
    <row r="20" spans="1:12" x14ac:dyDescent="0.2">
      <c r="A20" s="59" t="e">
        <f t="shared" ref="A20:L20" si="10">IF($A$3="male",A263,A142)</f>
        <v>#REF!</v>
      </c>
      <c r="B20" s="60" t="e">
        <f t="shared" si="10"/>
        <v>#REF!</v>
      </c>
      <c r="C20" s="60" t="e">
        <f t="shared" si="10"/>
        <v>#REF!</v>
      </c>
      <c r="D20" s="60" t="e">
        <f t="shared" si="10"/>
        <v>#REF!</v>
      </c>
      <c r="E20" s="60" t="e">
        <f t="shared" si="10"/>
        <v>#REF!</v>
      </c>
      <c r="F20" s="60" t="e">
        <f t="shared" si="10"/>
        <v>#REF!</v>
      </c>
      <c r="G20" s="60" t="e">
        <f t="shared" si="10"/>
        <v>#REF!</v>
      </c>
      <c r="H20" s="60" t="e">
        <f t="shared" si="10"/>
        <v>#REF!</v>
      </c>
      <c r="I20" s="60" t="e">
        <f t="shared" si="10"/>
        <v>#REF!</v>
      </c>
      <c r="J20" s="60" t="e">
        <f t="shared" si="10"/>
        <v>#REF!</v>
      </c>
      <c r="K20" s="60" t="e">
        <f t="shared" si="10"/>
        <v>#REF!</v>
      </c>
      <c r="L20" s="66" t="e">
        <f t="shared" si="10"/>
        <v>#REF!</v>
      </c>
    </row>
    <row r="21" spans="1:12" x14ac:dyDescent="0.2">
      <c r="A21" s="59" t="e">
        <f t="shared" ref="A21:L21" si="11">IF($A$3="male",A264,A143)</f>
        <v>#REF!</v>
      </c>
      <c r="B21" s="60" t="e">
        <f t="shared" si="11"/>
        <v>#REF!</v>
      </c>
      <c r="C21" s="60" t="e">
        <f t="shared" si="11"/>
        <v>#REF!</v>
      </c>
      <c r="D21" s="60" t="e">
        <f t="shared" si="11"/>
        <v>#REF!</v>
      </c>
      <c r="E21" s="60" t="e">
        <f t="shared" si="11"/>
        <v>#REF!</v>
      </c>
      <c r="F21" s="60" t="e">
        <f t="shared" si="11"/>
        <v>#REF!</v>
      </c>
      <c r="G21" s="60" t="e">
        <f t="shared" si="11"/>
        <v>#REF!</v>
      </c>
      <c r="H21" s="60" t="e">
        <f t="shared" si="11"/>
        <v>#REF!</v>
      </c>
      <c r="I21" s="60" t="e">
        <f t="shared" si="11"/>
        <v>#REF!</v>
      </c>
      <c r="J21" s="60" t="e">
        <f t="shared" si="11"/>
        <v>#REF!</v>
      </c>
      <c r="K21" s="60" t="e">
        <f t="shared" si="11"/>
        <v>#REF!</v>
      </c>
      <c r="L21" s="66" t="e">
        <f t="shared" si="11"/>
        <v>#REF!</v>
      </c>
    </row>
    <row r="22" spans="1:12" x14ac:dyDescent="0.2">
      <c r="A22" s="59" t="e">
        <f t="shared" ref="A22:L22" si="12">IF($A$3="male",A265,A144)</f>
        <v>#REF!</v>
      </c>
      <c r="B22" s="60" t="e">
        <f t="shared" si="12"/>
        <v>#REF!</v>
      </c>
      <c r="C22" s="60" t="e">
        <f t="shared" si="12"/>
        <v>#REF!</v>
      </c>
      <c r="D22" s="60" t="e">
        <f t="shared" si="12"/>
        <v>#REF!</v>
      </c>
      <c r="E22" s="60" t="e">
        <f t="shared" si="12"/>
        <v>#REF!</v>
      </c>
      <c r="F22" s="60" t="e">
        <f t="shared" si="12"/>
        <v>#REF!</v>
      </c>
      <c r="G22" s="60" t="e">
        <f t="shared" si="12"/>
        <v>#REF!</v>
      </c>
      <c r="H22" s="60" t="e">
        <f t="shared" si="12"/>
        <v>#REF!</v>
      </c>
      <c r="I22" s="60" t="e">
        <f t="shared" si="12"/>
        <v>#REF!</v>
      </c>
      <c r="J22" s="60" t="e">
        <f t="shared" si="12"/>
        <v>#REF!</v>
      </c>
      <c r="K22" s="60" t="e">
        <f t="shared" si="12"/>
        <v>#REF!</v>
      </c>
      <c r="L22" s="66" t="e">
        <f t="shared" si="12"/>
        <v>#REF!</v>
      </c>
    </row>
    <row r="23" spans="1:12" x14ac:dyDescent="0.2">
      <c r="A23" s="59" t="e">
        <f t="shared" ref="A23:L23" si="13">IF($A$3="male",A266,A145)</f>
        <v>#REF!</v>
      </c>
      <c r="B23" s="60" t="e">
        <f t="shared" si="13"/>
        <v>#REF!</v>
      </c>
      <c r="C23" s="60" t="e">
        <f t="shared" si="13"/>
        <v>#REF!</v>
      </c>
      <c r="D23" s="60" t="e">
        <f t="shared" si="13"/>
        <v>#REF!</v>
      </c>
      <c r="E23" s="60" t="e">
        <f t="shared" si="13"/>
        <v>#REF!</v>
      </c>
      <c r="F23" s="60" t="e">
        <f t="shared" si="13"/>
        <v>#REF!</v>
      </c>
      <c r="G23" s="60" t="e">
        <f t="shared" si="13"/>
        <v>#REF!</v>
      </c>
      <c r="H23" s="60" t="e">
        <f t="shared" si="13"/>
        <v>#REF!</v>
      </c>
      <c r="I23" s="60" t="e">
        <f t="shared" si="13"/>
        <v>#REF!</v>
      </c>
      <c r="J23" s="60" t="e">
        <f t="shared" si="13"/>
        <v>#REF!</v>
      </c>
      <c r="K23" s="60" t="e">
        <f t="shared" si="13"/>
        <v>#REF!</v>
      </c>
      <c r="L23" s="66" t="e">
        <f t="shared" si="13"/>
        <v>#REF!</v>
      </c>
    </row>
    <row r="24" spans="1:12" x14ac:dyDescent="0.2">
      <c r="A24" s="59" t="e">
        <f t="shared" ref="A24:L24" si="14">IF($A$3="male",A267,A146)</f>
        <v>#REF!</v>
      </c>
      <c r="B24" s="60" t="e">
        <f t="shared" si="14"/>
        <v>#REF!</v>
      </c>
      <c r="C24" s="60" t="e">
        <f t="shared" si="14"/>
        <v>#REF!</v>
      </c>
      <c r="D24" s="60" t="e">
        <f t="shared" si="14"/>
        <v>#REF!</v>
      </c>
      <c r="E24" s="60" t="e">
        <f t="shared" si="14"/>
        <v>#REF!</v>
      </c>
      <c r="F24" s="60" t="e">
        <f t="shared" si="14"/>
        <v>#REF!</v>
      </c>
      <c r="G24" s="60" t="e">
        <f t="shared" si="14"/>
        <v>#REF!</v>
      </c>
      <c r="H24" s="60" t="e">
        <f t="shared" si="14"/>
        <v>#REF!</v>
      </c>
      <c r="I24" s="60" t="e">
        <f t="shared" si="14"/>
        <v>#REF!</v>
      </c>
      <c r="J24" s="60" t="e">
        <f t="shared" si="14"/>
        <v>#REF!</v>
      </c>
      <c r="K24" s="60" t="e">
        <f t="shared" si="14"/>
        <v>#REF!</v>
      </c>
      <c r="L24" s="66" t="e">
        <f t="shared" si="14"/>
        <v>#REF!</v>
      </c>
    </row>
    <row r="25" spans="1:12" x14ac:dyDescent="0.2">
      <c r="A25" s="59" t="e">
        <f t="shared" ref="A25:L25" si="15">IF($A$3="male",A268,A147)</f>
        <v>#REF!</v>
      </c>
      <c r="B25" s="60" t="e">
        <f t="shared" si="15"/>
        <v>#REF!</v>
      </c>
      <c r="C25" s="60" t="e">
        <f t="shared" si="15"/>
        <v>#REF!</v>
      </c>
      <c r="D25" s="60" t="e">
        <f t="shared" si="15"/>
        <v>#REF!</v>
      </c>
      <c r="E25" s="60" t="e">
        <f t="shared" si="15"/>
        <v>#REF!</v>
      </c>
      <c r="F25" s="60" t="e">
        <f t="shared" si="15"/>
        <v>#REF!</v>
      </c>
      <c r="G25" s="60" t="e">
        <f t="shared" si="15"/>
        <v>#REF!</v>
      </c>
      <c r="H25" s="60" t="e">
        <f t="shared" si="15"/>
        <v>#REF!</v>
      </c>
      <c r="I25" s="60" t="e">
        <f t="shared" si="15"/>
        <v>#REF!</v>
      </c>
      <c r="J25" s="60" t="e">
        <f t="shared" si="15"/>
        <v>#REF!</v>
      </c>
      <c r="K25" s="60" t="e">
        <f t="shared" si="15"/>
        <v>#REF!</v>
      </c>
      <c r="L25" s="66" t="e">
        <f t="shared" si="15"/>
        <v>#REF!</v>
      </c>
    </row>
    <row r="26" spans="1:12" x14ac:dyDescent="0.2">
      <c r="A26" s="59" t="e">
        <f t="shared" ref="A26:L26" si="16">IF($A$3="male",A269,A148)</f>
        <v>#REF!</v>
      </c>
      <c r="B26" s="60" t="e">
        <f t="shared" si="16"/>
        <v>#REF!</v>
      </c>
      <c r="C26" s="60" t="e">
        <f t="shared" si="16"/>
        <v>#REF!</v>
      </c>
      <c r="D26" s="60" t="e">
        <f t="shared" si="16"/>
        <v>#REF!</v>
      </c>
      <c r="E26" s="60" t="e">
        <f t="shared" si="16"/>
        <v>#REF!</v>
      </c>
      <c r="F26" s="60" t="e">
        <f t="shared" si="16"/>
        <v>#REF!</v>
      </c>
      <c r="G26" s="60" t="e">
        <f t="shared" si="16"/>
        <v>#REF!</v>
      </c>
      <c r="H26" s="60" t="e">
        <f t="shared" si="16"/>
        <v>#REF!</v>
      </c>
      <c r="I26" s="60" t="e">
        <f t="shared" si="16"/>
        <v>#REF!</v>
      </c>
      <c r="J26" s="60" t="e">
        <f t="shared" si="16"/>
        <v>#REF!</v>
      </c>
      <c r="K26" s="60" t="e">
        <f t="shared" si="16"/>
        <v>#REF!</v>
      </c>
      <c r="L26" s="66" t="e">
        <f t="shared" si="16"/>
        <v>#REF!</v>
      </c>
    </row>
    <row r="27" spans="1:12" x14ac:dyDescent="0.2">
      <c r="A27" s="59" t="e">
        <f t="shared" ref="A27:L27" si="17">IF($A$3="male",A270,A149)</f>
        <v>#REF!</v>
      </c>
      <c r="B27" s="60" t="e">
        <f t="shared" si="17"/>
        <v>#REF!</v>
      </c>
      <c r="C27" s="60" t="e">
        <f t="shared" si="17"/>
        <v>#REF!</v>
      </c>
      <c r="D27" s="60" t="e">
        <f t="shared" si="17"/>
        <v>#REF!</v>
      </c>
      <c r="E27" s="60" t="e">
        <f t="shared" si="17"/>
        <v>#REF!</v>
      </c>
      <c r="F27" s="60" t="e">
        <f t="shared" si="17"/>
        <v>#REF!</v>
      </c>
      <c r="G27" s="60" t="e">
        <f t="shared" si="17"/>
        <v>#REF!</v>
      </c>
      <c r="H27" s="60" t="e">
        <f t="shared" si="17"/>
        <v>#REF!</v>
      </c>
      <c r="I27" s="60" t="e">
        <f t="shared" si="17"/>
        <v>#REF!</v>
      </c>
      <c r="J27" s="60" t="e">
        <f t="shared" si="17"/>
        <v>#REF!</v>
      </c>
      <c r="K27" s="60" t="e">
        <f t="shared" si="17"/>
        <v>#REF!</v>
      </c>
      <c r="L27" s="66" t="e">
        <f t="shared" si="17"/>
        <v>#REF!</v>
      </c>
    </row>
    <row r="28" spans="1:12" x14ac:dyDescent="0.2">
      <c r="A28" s="59" t="e">
        <f t="shared" ref="A28:L28" si="18">IF($A$3="male",A271,A150)</f>
        <v>#REF!</v>
      </c>
      <c r="B28" s="60" t="e">
        <f t="shared" si="18"/>
        <v>#REF!</v>
      </c>
      <c r="C28" s="60" t="e">
        <f t="shared" si="18"/>
        <v>#REF!</v>
      </c>
      <c r="D28" s="60" t="e">
        <f t="shared" si="18"/>
        <v>#REF!</v>
      </c>
      <c r="E28" s="60" t="e">
        <f t="shared" si="18"/>
        <v>#REF!</v>
      </c>
      <c r="F28" s="60" t="e">
        <f t="shared" si="18"/>
        <v>#REF!</v>
      </c>
      <c r="G28" s="60" t="e">
        <f t="shared" si="18"/>
        <v>#REF!</v>
      </c>
      <c r="H28" s="60" t="e">
        <f t="shared" si="18"/>
        <v>#REF!</v>
      </c>
      <c r="I28" s="60" t="e">
        <f t="shared" si="18"/>
        <v>#REF!</v>
      </c>
      <c r="J28" s="60" t="e">
        <f t="shared" si="18"/>
        <v>#REF!</v>
      </c>
      <c r="K28" s="60" t="e">
        <f t="shared" si="18"/>
        <v>#REF!</v>
      </c>
      <c r="L28" s="66" t="e">
        <f t="shared" si="18"/>
        <v>#REF!</v>
      </c>
    </row>
    <row r="29" spans="1:12" x14ac:dyDescent="0.2">
      <c r="A29" s="59" t="e">
        <f t="shared" ref="A29:L29" si="19">IF($A$3="male",A272,A151)</f>
        <v>#REF!</v>
      </c>
      <c r="B29" s="60" t="e">
        <f t="shared" si="19"/>
        <v>#REF!</v>
      </c>
      <c r="C29" s="60" t="e">
        <f t="shared" si="19"/>
        <v>#REF!</v>
      </c>
      <c r="D29" s="60" t="e">
        <f t="shared" si="19"/>
        <v>#REF!</v>
      </c>
      <c r="E29" s="60" t="e">
        <f t="shared" si="19"/>
        <v>#REF!</v>
      </c>
      <c r="F29" s="60" t="e">
        <f t="shared" si="19"/>
        <v>#REF!</v>
      </c>
      <c r="G29" s="60" t="e">
        <f t="shared" si="19"/>
        <v>#REF!</v>
      </c>
      <c r="H29" s="60" t="e">
        <f t="shared" si="19"/>
        <v>#REF!</v>
      </c>
      <c r="I29" s="60" t="e">
        <f t="shared" si="19"/>
        <v>#REF!</v>
      </c>
      <c r="J29" s="60" t="e">
        <f t="shared" si="19"/>
        <v>#REF!</v>
      </c>
      <c r="K29" s="60" t="e">
        <f t="shared" si="19"/>
        <v>#REF!</v>
      </c>
      <c r="L29" s="66" t="e">
        <f t="shared" si="19"/>
        <v>#REF!</v>
      </c>
    </row>
    <row r="30" spans="1:12" x14ac:dyDescent="0.2">
      <c r="A30" s="59" t="e">
        <f t="shared" ref="A30:L30" si="20">IF($A$3="male",A273,A152)</f>
        <v>#REF!</v>
      </c>
      <c r="B30" s="60" t="e">
        <f t="shared" si="20"/>
        <v>#REF!</v>
      </c>
      <c r="C30" s="60" t="e">
        <f t="shared" si="20"/>
        <v>#REF!</v>
      </c>
      <c r="D30" s="60" t="e">
        <f t="shared" si="20"/>
        <v>#REF!</v>
      </c>
      <c r="E30" s="60" t="e">
        <f t="shared" si="20"/>
        <v>#REF!</v>
      </c>
      <c r="F30" s="60" t="e">
        <f t="shared" si="20"/>
        <v>#REF!</v>
      </c>
      <c r="G30" s="60" t="e">
        <f t="shared" si="20"/>
        <v>#REF!</v>
      </c>
      <c r="H30" s="60" t="e">
        <f t="shared" si="20"/>
        <v>#REF!</v>
      </c>
      <c r="I30" s="60" t="e">
        <f t="shared" si="20"/>
        <v>#REF!</v>
      </c>
      <c r="J30" s="60" t="e">
        <f t="shared" si="20"/>
        <v>#REF!</v>
      </c>
      <c r="K30" s="60" t="e">
        <f t="shared" si="20"/>
        <v>#REF!</v>
      </c>
      <c r="L30" s="66" t="e">
        <f t="shared" si="20"/>
        <v>#REF!</v>
      </c>
    </row>
    <row r="31" spans="1:12" x14ac:dyDescent="0.2">
      <c r="A31" s="59" t="e">
        <f t="shared" ref="A31:L31" si="21">IF($A$3="male",A274,A153)</f>
        <v>#REF!</v>
      </c>
      <c r="B31" s="60" t="e">
        <f t="shared" si="21"/>
        <v>#REF!</v>
      </c>
      <c r="C31" s="60" t="e">
        <f t="shared" si="21"/>
        <v>#REF!</v>
      </c>
      <c r="D31" s="60" t="e">
        <f t="shared" si="21"/>
        <v>#REF!</v>
      </c>
      <c r="E31" s="60" t="e">
        <f t="shared" si="21"/>
        <v>#REF!</v>
      </c>
      <c r="F31" s="60" t="e">
        <f t="shared" si="21"/>
        <v>#REF!</v>
      </c>
      <c r="G31" s="60" t="e">
        <f t="shared" si="21"/>
        <v>#REF!</v>
      </c>
      <c r="H31" s="60" t="e">
        <f t="shared" si="21"/>
        <v>#REF!</v>
      </c>
      <c r="I31" s="60" t="e">
        <f t="shared" si="21"/>
        <v>#REF!</v>
      </c>
      <c r="J31" s="60" t="e">
        <f t="shared" si="21"/>
        <v>#REF!</v>
      </c>
      <c r="K31" s="60" t="e">
        <f t="shared" si="21"/>
        <v>#REF!</v>
      </c>
      <c r="L31" s="66" t="e">
        <f t="shared" si="21"/>
        <v>#REF!</v>
      </c>
    </row>
    <row r="32" spans="1:12" x14ac:dyDescent="0.2">
      <c r="A32" s="59" t="e">
        <f t="shared" ref="A32:L32" si="22">IF($A$3="male",A275,A154)</f>
        <v>#REF!</v>
      </c>
      <c r="B32" s="60" t="e">
        <f t="shared" si="22"/>
        <v>#REF!</v>
      </c>
      <c r="C32" s="60" t="e">
        <f t="shared" si="22"/>
        <v>#REF!</v>
      </c>
      <c r="D32" s="60" t="e">
        <f t="shared" si="22"/>
        <v>#REF!</v>
      </c>
      <c r="E32" s="60" t="e">
        <f t="shared" si="22"/>
        <v>#REF!</v>
      </c>
      <c r="F32" s="60" t="e">
        <f t="shared" si="22"/>
        <v>#REF!</v>
      </c>
      <c r="G32" s="60" t="e">
        <f t="shared" si="22"/>
        <v>#REF!</v>
      </c>
      <c r="H32" s="60" t="e">
        <f t="shared" si="22"/>
        <v>#REF!</v>
      </c>
      <c r="I32" s="60" t="e">
        <f t="shared" si="22"/>
        <v>#REF!</v>
      </c>
      <c r="J32" s="60" t="e">
        <f t="shared" si="22"/>
        <v>#REF!</v>
      </c>
      <c r="K32" s="60" t="e">
        <f t="shared" si="22"/>
        <v>#REF!</v>
      </c>
      <c r="L32" s="66" t="e">
        <f t="shared" si="22"/>
        <v>#REF!</v>
      </c>
    </row>
    <row r="33" spans="1:12" x14ac:dyDescent="0.2">
      <c r="A33" s="59" t="e">
        <f t="shared" ref="A33:L33" si="23">IF($A$3="male",A276,A155)</f>
        <v>#REF!</v>
      </c>
      <c r="B33" s="60" t="e">
        <f t="shared" si="23"/>
        <v>#REF!</v>
      </c>
      <c r="C33" s="60" t="e">
        <f t="shared" si="23"/>
        <v>#REF!</v>
      </c>
      <c r="D33" s="60" t="e">
        <f t="shared" si="23"/>
        <v>#REF!</v>
      </c>
      <c r="E33" s="60" t="e">
        <f t="shared" si="23"/>
        <v>#REF!</v>
      </c>
      <c r="F33" s="60" t="e">
        <f t="shared" si="23"/>
        <v>#REF!</v>
      </c>
      <c r="G33" s="60" t="e">
        <f t="shared" si="23"/>
        <v>#REF!</v>
      </c>
      <c r="H33" s="60" t="e">
        <f t="shared" si="23"/>
        <v>#REF!</v>
      </c>
      <c r="I33" s="60" t="e">
        <f t="shared" si="23"/>
        <v>#REF!</v>
      </c>
      <c r="J33" s="60" t="e">
        <f t="shared" si="23"/>
        <v>#REF!</v>
      </c>
      <c r="K33" s="60" t="e">
        <f t="shared" si="23"/>
        <v>#REF!</v>
      </c>
      <c r="L33" s="66" t="e">
        <f t="shared" si="23"/>
        <v>#REF!</v>
      </c>
    </row>
    <row r="34" spans="1:12" x14ac:dyDescent="0.2">
      <c r="A34" s="59" t="e">
        <f t="shared" ref="A34:L34" si="24">IF($A$3="male",A277,A156)</f>
        <v>#REF!</v>
      </c>
      <c r="B34" s="60" t="e">
        <f t="shared" si="24"/>
        <v>#REF!</v>
      </c>
      <c r="C34" s="60" t="e">
        <f t="shared" si="24"/>
        <v>#REF!</v>
      </c>
      <c r="D34" s="60" t="e">
        <f t="shared" si="24"/>
        <v>#REF!</v>
      </c>
      <c r="E34" s="60" t="e">
        <f t="shared" si="24"/>
        <v>#REF!</v>
      </c>
      <c r="F34" s="60" t="e">
        <f t="shared" si="24"/>
        <v>#REF!</v>
      </c>
      <c r="G34" s="60" t="e">
        <f t="shared" si="24"/>
        <v>#REF!</v>
      </c>
      <c r="H34" s="60" t="e">
        <f t="shared" si="24"/>
        <v>#REF!</v>
      </c>
      <c r="I34" s="60" t="e">
        <f t="shared" si="24"/>
        <v>#REF!</v>
      </c>
      <c r="J34" s="60" t="e">
        <f t="shared" si="24"/>
        <v>#REF!</v>
      </c>
      <c r="K34" s="60" t="e">
        <f t="shared" si="24"/>
        <v>#REF!</v>
      </c>
      <c r="L34" s="66" t="e">
        <f t="shared" si="24"/>
        <v>#REF!</v>
      </c>
    </row>
    <row r="35" spans="1:12" x14ac:dyDescent="0.2">
      <c r="A35" s="59" t="e">
        <f t="shared" ref="A35:L35" si="25">IF($A$3="male",A278,A157)</f>
        <v>#REF!</v>
      </c>
      <c r="B35" s="60" t="e">
        <f t="shared" si="25"/>
        <v>#REF!</v>
      </c>
      <c r="C35" s="60" t="e">
        <f t="shared" si="25"/>
        <v>#REF!</v>
      </c>
      <c r="D35" s="60" t="e">
        <f t="shared" si="25"/>
        <v>#REF!</v>
      </c>
      <c r="E35" s="60" t="e">
        <f t="shared" si="25"/>
        <v>#REF!</v>
      </c>
      <c r="F35" s="60" t="e">
        <f t="shared" si="25"/>
        <v>#REF!</v>
      </c>
      <c r="G35" s="60" t="e">
        <f t="shared" si="25"/>
        <v>#REF!</v>
      </c>
      <c r="H35" s="60" t="e">
        <f t="shared" si="25"/>
        <v>#REF!</v>
      </c>
      <c r="I35" s="60" t="e">
        <f t="shared" si="25"/>
        <v>#REF!</v>
      </c>
      <c r="J35" s="60" t="e">
        <f t="shared" si="25"/>
        <v>#REF!</v>
      </c>
      <c r="K35" s="60" t="e">
        <f t="shared" si="25"/>
        <v>#REF!</v>
      </c>
      <c r="L35" s="66" t="e">
        <f t="shared" si="25"/>
        <v>#REF!</v>
      </c>
    </row>
    <row r="36" spans="1:12" x14ac:dyDescent="0.2">
      <c r="A36" s="59" t="e">
        <f t="shared" ref="A36:L36" si="26">IF($A$3="male",A279,A158)</f>
        <v>#REF!</v>
      </c>
      <c r="B36" s="60" t="e">
        <f t="shared" si="26"/>
        <v>#REF!</v>
      </c>
      <c r="C36" s="60" t="e">
        <f t="shared" si="26"/>
        <v>#REF!</v>
      </c>
      <c r="D36" s="60" t="e">
        <f t="shared" si="26"/>
        <v>#REF!</v>
      </c>
      <c r="E36" s="60" t="e">
        <f t="shared" si="26"/>
        <v>#REF!</v>
      </c>
      <c r="F36" s="60" t="e">
        <f t="shared" si="26"/>
        <v>#REF!</v>
      </c>
      <c r="G36" s="60" t="e">
        <f t="shared" si="26"/>
        <v>#REF!</v>
      </c>
      <c r="H36" s="60" t="e">
        <f t="shared" si="26"/>
        <v>#REF!</v>
      </c>
      <c r="I36" s="60" t="e">
        <f t="shared" si="26"/>
        <v>#REF!</v>
      </c>
      <c r="J36" s="60" t="e">
        <f t="shared" si="26"/>
        <v>#REF!</v>
      </c>
      <c r="K36" s="60" t="e">
        <f t="shared" si="26"/>
        <v>#REF!</v>
      </c>
      <c r="L36" s="66" t="e">
        <f t="shared" si="26"/>
        <v>#REF!</v>
      </c>
    </row>
    <row r="37" spans="1:12" x14ac:dyDescent="0.2">
      <c r="A37" s="59" t="e">
        <f t="shared" ref="A37:L37" si="27">IF($A$3="male",A280,A159)</f>
        <v>#REF!</v>
      </c>
      <c r="B37" s="60" t="e">
        <f t="shared" si="27"/>
        <v>#REF!</v>
      </c>
      <c r="C37" s="60" t="e">
        <f t="shared" si="27"/>
        <v>#REF!</v>
      </c>
      <c r="D37" s="60" t="e">
        <f t="shared" si="27"/>
        <v>#REF!</v>
      </c>
      <c r="E37" s="60" t="e">
        <f t="shared" si="27"/>
        <v>#REF!</v>
      </c>
      <c r="F37" s="60" t="e">
        <f t="shared" si="27"/>
        <v>#REF!</v>
      </c>
      <c r="G37" s="60" t="e">
        <f t="shared" si="27"/>
        <v>#REF!</v>
      </c>
      <c r="H37" s="60" t="e">
        <f t="shared" si="27"/>
        <v>#REF!</v>
      </c>
      <c r="I37" s="60" t="e">
        <f t="shared" si="27"/>
        <v>#REF!</v>
      </c>
      <c r="J37" s="60" t="e">
        <f t="shared" si="27"/>
        <v>#REF!</v>
      </c>
      <c r="K37" s="60" t="e">
        <f t="shared" si="27"/>
        <v>#REF!</v>
      </c>
      <c r="L37" s="66" t="e">
        <f t="shared" si="27"/>
        <v>#REF!</v>
      </c>
    </row>
    <row r="38" spans="1:12" x14ac:dyDescent="0.2">
      <c r="A38" s="59" t="e">
        <f t="shared" ref="A38:L38" si="28">IF($A$3="male",A281,A160)</f>
        <v>#REF!</v>
      </c>
      <c r="B38" s="60" t="e">
        <f t="shared" si="28"/>
        <v>#REF!</v>
      </c>
      <c r="C38" s="60" t="e">
        <f t="shared" si="28"/>
        <v>#REF!</v>
      </c>
      <c r="D38" s="60" t="e">
        <f t="shared" si="28"/>
        <v>#REF!</v>
      </c>
      <c r="E38" s="60" t="e">
        <f t="shared" si="28"/>
        <v>#REF!</v>
      </c>
      <c r="F38" s="60" t="e">
        <f t="shared" si="28"/>
        <v>#REF!</v>
      </c>
      <c r="G38" s="60" t="e">
        <f t="shared" si="28"/>
        <v>#REF!</v>
      </c>
      <c r="H38" s="60" t="e">
        <f t="shared" si="28"/>
        <v>#REF!</v>
      </c>
      <c r="I38" s="60" t="e">
        <f t="shared" si="28"/>
        <v>#REF!</v>
      </c>
      <c r="J38" s="60" t="e">
        <f t="shared" si="28"/>
        <v>#REF!</v>
      </c>
      <c r="K38" s="60" t="e">
        <f t="shared" si="28"/>
        <v>#REF!</v>
      </c>
      <c r="L38" s="66" t="e">
        <f t="shared" si="28"/>
        <v>#REF!</v>
      </c>
    </row>
    <row r="39" spans="1:12" x14ac:dyDescent="0.2">
      <c r="A39" s="59" t="e">
        <f t="shared" ref="A39:L39" si="29">IF($A$3="male",A282,A161)</f>
        <v>#REF!</v>
      </c>
      <c r="B39" s="60" t="e">
        <f t="shared" si="29"/>
        <v>#REF!</v>
      </c>
      <c r="C39" s="60" t="e">
        <f t="shared" si="29"/>
        <v>#REF!</v>
      </c>
      <c r="D39" s="60" t="e">
        <f t="shared" si="29"/>
        <v>#REF!</v>
      </c>
      <c r="E39" s="60" t="e">
        <f t="shared" si="29"/>
        <v>#REF!</v>
      </c>
      <c r="F39" s="60" t="e">
        <f t="shared" si="29"/>
        <v>#REF!</v>
      </c>
      <c r="G39" s="60" t="e">
        <f t="shared" si="29"/>
        <v>#REF!</v>
      </c>
      <c r="H39" s="60" t="e">
        <f t="shared" si="29"/>
        <v>#REF!</v>
      </c>
      <c r="I39" s="60" t="e">
        <f t="shared" si="29"/>
        <v>#REF!</v>
      </c>
      <c r="J39" s="60" t="e">
        <f t="shared" si="29"/>
        <v>#REF!</v>
      </c>
      <c r="K39" s="60" t="e">
        <f t="shared" si="29"/>
        <v>#REF!</v>
      </c>
      <c r="L39" s="66" t="e">
        <f t="shared" si="29"/>
        <v>#REF!</v>
      </c>
    </row>
    <row r="40" spans="1:12" x14ac:dyDescent="0.2">
      <c r="A40" s="59" t="e">
        <f t="shared" ref="A40:L40" si="30">IF($A$3="male",A283,A162)</f>
        <v>#REF!</v>
      </c>
      <c r="B40" s="60" t="e">
        <f t="shared" si="30"/>
        <v>#REF!</v>
      </c>
      <c r="C40" s="60" t="e">
        <f t="shared" si="30"/>
        <v>#REF!</v>
      </c>
      <c r="D40" s="60" t="e">
        <f t="shared" si="30"/>
        <v>#REF!</v>
      </c>
      <c r="E40" s="60" t="e">
        <f t="shared" si="30"/>
        <v>#REF!</v>
      </c>
      <c r="F40" s="60" t="e">
        <f t="shared" si="30"/>
        <v>#REF!</v>
      </c>
      <c r="G40" s="60" t="e">
        <f t="shared" si="30"/>
        <v>#REF!</v>
      </c>
      <c r="H40" s="60" t="e">
        <f t="shared" si="30"/>
        <v>#REF!</v>
      </c>
      <c r="I40" s="60" t="e">
        <f t="shared" si="30"/>
        <v>#REF!</v>
      </c>
      <c r="J40" s="60" t="e">
        <f t="shared" si="30"/>
        <v>#REF!</v>
      </c>
      <c r="K40" s="60" t="e">
        <f t="shared" si="30"/>
        <v>#REF!</v>
      </c>
      <c r="L40" s="66" t="e">
        <f t="shared" si="30"/>
        <v>#REF!</v>
      </c>
    </row>
    <row r="41" spans="1:12" x14ac:dyDescent="0.2">
      <c r="A41" s="59" t="e">
        <f t="shared" ref="A41:L41" si="31">IF($A$3="male",A284,A163)</f>
        <v>#REF!</v>
      </c>
      <c r="B41" s="60" t="e">
        <f t="shared" si="31"/>
        <v>#REF!</v>
      </c>
      <c r="C41" s="60" t="e">
        <f t="shared" si="31"/>
        <v>#REF!</v>
      </c>
      <c r="D41" s="60" t="e">
        <f t="shared" si="31"/>
        <v>#REF!</v>
      </c>
      <c r="E41" s="60" t="e">
        <f t="shared" si="31"/>
        <v>#REF!</v>
      </c>
      <c r="F41" s="60" t="e">
        <f t="shared" si="31"/>
        <v>#REF!</v>
      </c>
      <c r="G41" s="60" t="e">
        <f t="shared" si="31"/>
        <v>#REF!</v>
      </c>
      <c r="H41" s="60" t="e">
        <f t="shared" si="31"/>
        <v>#REF!</v>
      </c>
      <c r="I41" s="60" t="e">
        <f t="shared" si="31"/>
        <v>#REF!</v>
      </c>
      <c r="J41" s="60" t="e">
        <f t="shared" si="31"/>
        <v>#REF!</v>
      </c>
      <c r="K41" s="60" t="e">
        <f t="shared" si="31"/>
        <v>#REF!</v>
      </c>
      <c r="L41" s="66" t="e">
        <f t="shared" si="31"/>
        <v>#REF!</v>
      </c>
    </row>
    <row r="42" spans="1:12" x14ac:dyDescent="0.2">
      <c r="A42" s="59" t="e">
        <f t="shared" ref="A42:L42" si="32">IF($A$3="male",A285,A164)</f>
        <v>#REF!</v>
      </c>
      <c r="B42" s="60" t="e">
        <f t="shared" si="32"/>
        <v>#REF!</v>
      </c>
      <c r="C42" s="60" t="e">
        <f t="shared" si="32"/>
        <v>#REF!</v>
      </c>
      <c r="D42" s="60" t="e">
        <f t="shared" si="32"/>
        <v>#REF!</v>
      </c>
      <c r="E42" s="60" t="e">
        <f t="shared" si="32"/>
        <v>#REF!</v>
      </c>
      <c r="F42" s="60" t="e">
        <f t="shared" si="32"/>
        <v>#REF!</v>
      </c>
      <c r="G42" s="60" t="e">
        <f t="shared" si="32"/>
        <v>#REF!</v>
      </c>
      <c r="H42" s="60" t="e">
        <f t="shared" si="32"/>
        <v>#REF!</v>
      </c>
      <c r="I42" s="60" t="e">
        <f t="shared" si="32"/>
        <v>#REF!</v>
      </c>
      <c r="J42" s="60" t="e">
        <f t="shared" si="32"/>
        <v>#REF!</v>
      </c>
      <c r="K42" s="60" t="e">
        <f t="shared" si="32"/>
        <v>#REF!</v>
      </c>
      <c r="L42" s="66" t="e">
        <f t="shared" si="32"/>
        <v>#REF!</v>
      </c>
    </row>
    <row r="43" spans="1:12" x14ac:dyDescent="0.2">
      <c r="A43" s="59" t="e">
        <f t="shared" ref="A43:L43" si="33">IF($A$3="male",A286,A165)</f>
        <v>#REF!</v>
      </c>
      <c r="B43" s="60" t="e">
        <f t="shared" si="33"/>
        <v>#REF!</v>
      </c>
      <c r="C43" s="60" t="e">
        <f t="shared" si="33"/>
        <v>#REF!</v>
      </c>
      <c r="D43" s="60" t="e">
        <f t="shared" si="33"/>
        <v>#REF!</v>
      </c>
      <c r="E43" s="60" t="e">
        <f t="shared" si="33"/>
        <v>#REF!</v>
      </c>
      <c r="F43" s="60" t="e">
        <f t="shared" si="33"/>
        <v>#REF!</v>
      </c>
      <c r="G43" s="60" t="e">
        <f t="shared" si="33"/>
        <v>#REF!</v>
      </c>
      <c r="H43" s="60" t="e">
        <f t="shared" si="33"/>
        <v>#REF!</v>
      </c>
      <c r="I43" s="60" t="e">
        <f t="shared" si="33"/>
        <v>#REF!</v>
      </c>
      <c r="J43" s="60" t="e">
        <f t="shared" si="33"/>
        <v>#REF!</v>
      </c>
      <c r="K43" s="60" t="e">
        <f t="shared" si="33"/>
        <v>#REF!</v>
      </c>
      <c r="L43" s="66" t="e">
        <f t="shared" si="33"/>
        <v>#REF!</v>
      </c>
    </row>
    <row r="44" spans="1:12" x14ac:dyDescent="0.2">
      <c r="A44" s="59" t="e">
        <f t="shared" ref="A44:L44" si="34">IF($A$3="male",A287,A166)</f>
        <v>#REF!</v>
      </c>
      <c r="B44" s="60" t="e">
        <f t="shared" si="34"/>
        <v>#REF!</v>
      </c>
      <c r="C44" s="60" t="e">
        <f t="shared" si="34"/>
        <v>#REF!</v>
      </c>
      <c r="D44" s="60" t="e">
        <f t="shared" si="34"/>
        <v>#REF!</v>
      </c>
      <c r="E44" s="60" t="e">
        <f t="shared" si="34"/>
        <v>#REF!</v>
      </c>
      <c r="F44" s="60" t="e">
        <f t="shared" si="34"/>
        <v>#REF!</v>
      </c>
      <c r="G44" s="60" t="e">
        <f t="shared" si="34"/>
        <v>#REF!</v>
      </c>
      <c r="H44" s="60" t="e">
        <f t="shared" si="34"/>
        <v>#REF!</v>
      </c>
      <c r="I44" s="60" t="e">
        <f t="shared" si="34"/>
        <v>#REF!</v>
      </c>
      <c r="J44" s="60" t="e">
        <f t="shared" si="34"/>
        <v>#REF!</v>
      </c>
      <c r="K44" s="60" t="e">
        <f t="shared" si="34"/>
        <v>#REF!</v>
      </c>
      <c r="L44" s="66" t="e">
        <f t="shared" si="34"/>
        <v>#REF!</v>
      </c>
    </row>
    <row r="45" spans="1:12" x14ac:dyDescent="0.2">
      <c r="A45" s="59" t="e">
        <f t="shared" ref="A45:L45" si="35">IF($A$3="male",A288,A167)</f>
        <v>#REF!</v>
      </c>
      <c r="B45" s="60" t="e">
        <f t="shared" si="35"/>
        <v>#REF!</v>
      </c>
      <c r="C45" s="60" t="e">
        <f t="shared" si="35"/>
        <v>#REF!</v>
      </c>
      <c r="D45" s="60" t="e">
        <f t="shared" si="35"/>
        <v>#REF!</v>
      </c>
      <c r="E45" s="60" t="e">
        <f t="shared" si="35"/>
        <v>#REF!</v>
      </c>
      <c r="F45" s="60" t="e">
        <f t="shared" si="35"/>
        <v>#REF!</v>
      </c>
      <c r="G45" s="60" t="e">
        <f t="shared" si="35"/>
        <v>#REF!</v>
      </c>
      <c r="H45" s="60" t="e">
        <f t="shared" si="35"/>
        <v>#REF!</v>
      </c>
      <c r="I45" s="60" t="e">
        <f t="shared" si="35"/>
        <v>#REF!</v>
      </c>
      <c r="J45" s="60" t="e">
        <f t="shared" si="35"/>
        <v>#REF!</v>
      </c>
      <c r="K45" s="60" t="e">
        <f t="shared" si="35"/>
        <v>#REF!</v>
      </c>
      <c r="L45" s="66" t="e">
        <f t="shared" si="35"/>
        <v>#REF!</v>
      </c>
    </row>
    <row r="46" spans="1:12" x14ac:dyDescent="0.2">
      <c r="A46" s="59" t="e">
        <f t="shared" ref="A46:L46" si="36">IF($A$3="male",A289,A168)</f>
        <v>#REF!</v>
      </c>
      <c r="B46" s="60" t="e">
        <f t="shared" si="36"/>
        <v>#REF!</v>
      </c>
      <c r="C46" s="60" t="e">
        <f t="shared" si="36"/>
        <v>#REF!</v>
      </c>
      <c r="D46" s="60" t="e">
        <f t="shared" si="36"/>
        <v>#REF!</v>
      </c>
      <c r="E46" s="60" t="e">
        <f t="shared" si="36"/>
        <v>#REF!</v>
      </c>
      <c r="F46" s="60" t="e">
        <f t="shared" si="36"/>
        <v>#REF!</v>
      </c>
      <c r="G46" s="60" t="e">
        <f t="shared" si="36"/>
        <v>#REF!</v>
      </c>
      <c r="H46" s="60" t="e">
        <f t="shared" si="36"/>
        <v>#REF!</v>
      </c>
      <c r="I46" s="60" t="e">
        <f t="shared" si="36"/>
        <v>#REF!</v>
      </c>
      <c r="J46" s="60" t="e">
        <f t="shared" si="36"/>
        <v>#REF!</v>
      </c>
      <c r="K46" s="60" t="e">
        <f t="shared" si="36"/>
        <v>#REF!</v>
      </c>
      <c r="L46" s="66" t="e">
        <f t="shared" si="36"/>
        <v>#REF!</v>
      </c>
    </row>
    <row r="47" spans="1:12" x14ac:dyDescent="0.2">
      <c r="A47" s="59" t="e">
        <f t="shared" ref="A47:L47" si="37">IF($A$3="male",A290,A169)</f>
        <v>#REF!</v>
      </c>
      <c r="B47" s="60" t="e">
        <f t="shared" si="37"/>
        <v>#REF!</v>
      </c>
      <c r="C47" s="60" t="e">
        <f t="shared" si="37"/>
        <v>#REF!</v>
      </c>
      <c r="D47" s="60" t="e">
        <f t="shared" si="37"/>
        <v>#REF!</v>
      </c>
      <c r="E47" s="60" t="e">
        <f t="shared" si="37"/>
        <v>#REF!</v>
      </c>
      <c r="F47" s="60" t="e">
        <f t="shared" si="37"/>
        <v>#REF!</v>
      </c>
      <c r="G47" s="60" t="e">
        <f t="shared" si="37"/>
        <v>#REF!</v>
      </c>
      <c r="H47" s="60" t="e">
        <f t="shared" si="37"/>
        <v>#REF!</v>
      </c>
      <c r="I47" s="60" t="e">
        <f t="shared" si="37"/>
        <v>#REF!</v>
      </c>
      <c r="J47" s="60" t="e">
        <f t="shared" si="37"/>
        <v>#REF!</v>
      </c>
      <c r="K47" s="60" t="e">
        <f t="shared" si="37"/>
        <v>#REF!</v>
      </c>
      <c r="L47" s="66" t="e">
        <f t="shared" si="37"/>
        <v>#REF!</v>
      </c>
    </row>
    <row r="48" spans="1:12" x14ac:dyDescent="0.2">
      <c r="A48" s="59" t="e">
        <f t="shared" ref="A48:L48" si="38">IF($A$3="male",A291,A170)</f>
        <v>#REF!</v>
      </c>
      <c r="B48" s="60" t="e">
        <f t="shared" si="38"/>
        <v>#REF!</v>
      </c>
      <c r="C48" s="60" t="e">
        <f t="shared" si="38"/>
        <v>#REF!</v>
      </c>
      <c r="D48" s="60" t="e">
        <f t="shared" si="38"/>
        <v>#REF!</v>
      </c>
      <c r="E48" s="60" t="e">
        <f t="shared" si="38"/>
        <v>#REF!</v>
      </c>
      <c r="F48" s="60" t="e">
        <f t="shared" si="38"/>
        <v>#REF!</v>
      </c>
      <c r="G48" s="60" t="e">
        <f t="shared" si="38"/>
        <v>#REF!</v>
      </c>
      <c r="H48" s="60" t="e">
        <f t="shared" si="38"/>
        <v>#REF!</v>
      </c>
      <c r="I48" s="60" t="e">
        <f t="shared" si="38"/>
        <v>#REF!</v>
      </c>
      <c r="J48" s="60" t="e">
        <f t="shared" si="38"/>
        <v>#REF!</v>
      </c>
      <c r="K48" s="60" t="e">
        <f t="shared" si="38"/>
        <v>#REF!</v>
      </c>
      <c r="L48" s="66" t="e">
        <f t="shared" si="38"/>
        <v>#REF!</v>
      </c>
    </row>
    <row r="49" spans="1:12" x14ac:dyDescent="0.2">
      <c r="A49" s="59" t="e">
        <f t="shared" ref="A49:L49" si="39">IF($A$3="male",A292,A171)</f>
        <v>#REF!</v>
      </c>
      <c r="B49" s="60" t="e">
        <f t="shared" si="39"/>
        <v>#REF!</v>
      </c>
      <c r="C49" s="60" t="e">
        <f t="shared" si="39"/>
        <v>#REF!</v>
      </c>
      <c r="D49" s="60" t="e">
        <f t="shared" si="39"/>
        <v>#REF!</v>
      </c>
      <c r="E49" s="60" t="e">
        <f t="shared" si="39"/>
        <v>#REF!</v>
      </c>
      <c r="F49" s="60" t="e">
        <f t="shared" si="39"/>
        <v>#REF!</v>
      </c>
      <c r="G49" s="60" t="e">
        <f t="shared" si="39"/>
        <v>#REF!</v>
      </c>
      <c r="H49" s="60" t="e">
        <f t="shared" si="39"/>
        <v>#REF!</v>
      </c>
      <c r="I49" s="60" t="e">
        <f t="shared" si="39"/>
        <v>#REF!</v>
      </c>
      <c r="J49" s="60" t="e">
        <f t="shared" si="39"/>
        <v>#REF!</v>
      </c>
      <c r="K49" s="60" t="e">
        <f t="shared" si="39"/>
        <v>#REF!</v>
      </c>
      <c r="L49" s="66" t="e">
        <f t="shared" si="39"/>
        <v>#REF!</v>
      </c>
    </row>
    <row r="50" spans="1:12" x14ac:dyDescent="0.2">
      <c r="A50" s="59" t="e">
        <f t="shared" ref="A50:L50" si="40">IF($A$3="male",A293,A172)</f>
        <v>#REF!</v>
      </c>
      <c r="B50" s="60" t="e">
        <f t="shared" si="40"/>
        <v>#REF!</v>
      </c>
      <c r="C50" s="60" t="e">
        <f t="shared" si="40"/>
        <v>#REF!</v>
      </c>
      <c r="D50" s="60" t="e">
        <f t="shared" si="40"/>
        <v>#REF!</v>
      </c>
      <c r="E50" s="60" t="e">
        <f t="shared" si="40"/>
        <v>#REF!</v>
      </c>
      <c r="F50" s="60" t="e">
        <f t="shared" si="40"/>
        <v>#REF!</v>
      </c>
      <c r="G50" s="60" t="e">
        <f t="shared" si="40"/>
        <v>#REF!</v>
      </c>
      <c r="H50" s="60" t="e">
        <f t="shared" si="40"/>
        <v>#REF!</v>
      </c>
      <c r="I50" s="60" t="e">
        <f t="shared" si="40"/>
        <v>#REF!</v>
      </c>
      <c r="J50" s="60" t="e">
        <f t="shared" si="40"/>
        <v>#REF!</v>
      </c>
      <c r="K50" s="60" t="e">
        <f t="shared" si="40"/>
        <v>#REF!</v>
      </c>
      <c r="L50" s="66" t="e">
        <f t="shared" si="40"/>
        <v>#REF!</v>
      </c>
    </row>
    <row r="51" spans="1:12" x14ac:dyDescent="0.2">
      <c r="A51" s="59" t="e">
        <f t="shared" ref="A51:L51" si="41">IF($A$3="male",A294,A173)</f>
        <v>#REF!</v>
      </c>
      <c r="B51" s="60" t="e">
        <f t="shared" si="41"/>
        <v>#REF!</v>
      </c>
      <c r="C51" s="60" t="e">
        <f t="shared" si="41"/>
        <v>#REF!</v>
      </c>
      <c r="D51" s="60" t="e">
        <f t="shared" si="41"/>
        <v>#REF!</v>
      </c>
      <c r="E51" s="60" t="e">
        <f t="shared" si="41"/>
        <v>#REF!</v>
      </c>
      <c r="F51" s="60" t="e">
        <f t="shared" si="41"/>
        <v>#REF!</v>
      </c>
      <c r="G51" s="60" t="e">
        <f t="shared" si="41"/>
        <v>#REF!</v>
      </c>
      <c r="H51" s="60" t="e">
        <f t="shared" si="41"/>
        <v>#REF!</v>
      </c>
      <c r="I51" s="60" t="e">
        <f t="shared" si="41"/>
        <v>#REF!</v>
      </c>
      <c r="J51" s="60" t="e">
        <f t="shared" si="41"/>
        <v>#REF!</v>
      </c>
      <c r="K51" s="60" t="e">
        <f t="shared" si="41"/>
        <v>#REF!</v>
      </c>
      <c r="L51" s="66" t="e">
        <f t="shared" si="41"/>
        <v>#REF!</v>
      </c>
    </row>
    <row r="52" spans="1:12" x14ac:dyDescent="0.2">
      <c r="A52" s="59" t="e">
        <f t="shared" ref="A52:L52" si="42">IF($A$3="male",A295,A174)</f>
        <v>#REF!</v>
      </c>
      <c r="B52" s="60" t="e">
        <f t="shared" si="42"/>
        <v>#REF!</v>
      </c>
      <c r="C52" s="60" t="e">
        <f t="shared" si="42"/>
        <v>#REF!</v>
      </c>
      <c r="D52" s="60" t="e">
        <f t="shared" si="42"/>
        <v>#REF!</v>
      </c>
      <c r="E52" s="60" t="e">
        <f t="shared" si="42"/>
        <v>#REF!</v>
      </c>
      <c r="F52" s="60" t="e">
        <f t="shared" si="42"/>
        <v>#REF!</v>
      </c>
      <c r="G52" s="60" t="e">
        <f t="shared" si="42"/>
        <v>#REF!</v>
      </c>
      <c r="H52" s="60" t="e">
        <f t="shared" si="42"/>
        <v>#REF!</v>
      </c>
      <c r="I52" s="60" t="e">
        <f t="shared" si="42"/>
        <v>#REF!</v>
      </c>
      <c r="J52" s="60" t="e">
        <f t="shared" si="42"/>
        <v>#REF!</v>
      </c>
      <c r="K52" s="60" t="e">
        <f t="shared" si="42"/>
        <v>#REF!</v>
      </c>
      <c r="L52" s="66" t="e">
        <f t="shared" si="42"/>
        <v>#REF!</v>
      </c>
    </row>
    <row r="53" spans="1:12" x14ac:dyDescent="0.2">
      <c r="A53" s="59" t="e">
        <f t="shared" ref="A53:L53" si="43">IF($A$3="male",A296,A175)</f>
        <v>#REF!</v>
      </c>
      <c r="B53" s="60" t="e">
        <f t="shared" si="43"/>
        <v>#REF!</v>
      </c>
      <c r="C53" s="60" t="e">
        <f t="shared" si="43"/>
        <v>#REF!</v>
      </c>
      <c r="D53" s="60" t="e">
        <f t="shared" si="43"/>
        <v>#REF!</v>
      </c>
      <c r="E53" s="60" t="e">
        <f t="shared" si="43"/>
        <v>#REF!</v>
      </c>
      <c r="F53" s="60" t="e">
        <f t="shared" si="43"/>
        <v>#REF!</v>
      </c>
      <c r="G53" s="60" t="e">
        <f t="shared" si="43"/>
        <v>#REF!</v>
      </c>
      <c r="H53" s="60" t="e">
        <f t="shared" si="43"/>
        <v>#REF!</v>
      </c>
      <c r="I53" s="60" t="e">
        <f t="shared" si="43"/>
        <v>#REF!</v>
      </c>
      <c r="J53" s="60" t="e">
        <f t="shared" si="43"/>
        <v>#REF!</v>
      </c>
      <c r="K53" s="60" t="e">
        <f t="shared" si="43"/>
        <v>#REF!</v>
      </c>
      <c r="L53" s="66" t="e">
        <f t="shared" si="43"/>
        <v>#REF!</v>
      </c>
    </row>
    <row r="54" spans="1:12" x14ac:dyDescent="0.2">
      <c r="A54" s="59" t="e">
        <f t="shared" ref="A54:L54" si="44">IF($A$3="male",A297,A176)</f>
        <v>#REF!</v>
      </c>
      <c r="B54" s="60" t="e">
        <f t="shared" si="44"/>
        <v>#REF!</v>
      </c>
      <c r="C54" s="60" t="e">
        <f t="shared" si="44"/>
        <v>#REF!</v>
      </c>
      <c r="D54" s="60" t="e">
        <f t="shared" si="44"/>
        <v>#REF!</v>
      </c>
      <c r="E54" s="60" t="e">
        <f t="shared" si="44"/>
        <v>#REF!</v>
      </c>
      <c r="F54" s="60" t="e">
        <f t="shared" si="44"/>
        <v>#REF!</v>
      </c>
      <c r="G54" s="60" t="e">
        <f t="shared" si="44"/>
        <v>#REF!</v>
      </c>
      <c r="H54" s="60" t="e">
        <f t="shared" si="44"/>
        <v>#REF!</v>
      </c>
      <c r="I54" s="60" t="e">
        <f t="shared" si="44"/>
        <v>#REF!</v>
      </c>
      <c r="J54" s="60" t="e">
        <f t="shared" si="44"/>
        <v>#REF!</v>
      </c>
      <c r="K54" s="60" t="e">
        <f t="shared" si="44"/>
        <v>#REF!</v>
      </c>
      <c r="L54" s="66" t="e">
        <f t="shared" si="44"/>
        <v>#REF!</v>
      </c>
    </row>
    <row r="55" spans="1:12" x14ac:dyDescent="0.2">
      <c r="A55" s="59" t="e">
        <f t="shared" ref="A55:L55" si="45">IF($A$3="male",A298,A177)</f>
        <v>#REF!</v>
      </c>
      <c r="B55" s="60" t="e">
        <f t="shared" si="45"/>
        <v>#REF!</v>
      </c>
      <c r="C55" s="60" t="e">
        <f t="shared" si="45"/>
        <v>#REF!</v>
      </c>
      <c r="D55" s="60" t="e">
        <f t="shared" si="45"/>
        <v>#REF!</v>
      </c>
      <c r="E55" s="60" t="e">
        <f t="shared" si="45"/>
        <v>#REF!</v>
      </c>
      <c r="F55" s="60" t="e">
        <f t="shared" si="45"/>
        <v>#REF!</v>
      </c>
      <c r="G55" s="60" t="e">
        <f t="shared" si="45"/>
        <v>#REF!</v>
      </c>
      <c r="H55" s="60" t="e">
        <f t="shared" si="45"/>
        <v>#REF!</v>
      </c>
      <c r="I55" s="60" t="e">
        <f t="shared" si="45"/>
        <v>#REF!</v>
      </c>
      <c r="J55" s="60" t="e">
        <f t="shared" si="45"/>
        <v>#REF!</v>
      </c>
      <c r="K55" s="60" t="e">
        <f t="shared" si="45"/>
        <v>#REF!</v>
      </c>
      <c r="L55" s="66" t="e">
        <f t="shared" si="45"/>
        <v>#REF!</v>
      </c>
    </row>
    <row r="56" spans="1:12" x14ac:dyDescent="0.2">
      <c r="A56" s="59" t="e">
        <f t="shared" ref="A56:L56" si="46">IF($A$3="male",A299,A178)</f>
        <v>#REF!</v>
      </c>
      <c r="B56" s="60" t="e">
        <f t="shared" si="46"/>
        <v>#REF!</v>
      </c>
      <c r="C56" s="60" t="e">
        <f t="shared" si="46"/>
        <v>#REF!</v>
      </c>
      <c r="D56" s="60" t="e">
        <f t="shared" si="46"/>
        <v>#REF!</v>
      </c>
      <c r="E56" s="60" t="e">
        <f t="shared" si="46"/>
        <v>#REF!</v>
      </c>
      <c r="F56" s="60" t="e">
        <f t="shared" si="46"/>
        <v>#REF!</v>
      </c>
      <c r="G56" s="60" t="e">
        <f t="shared" si="46"/>
        <v>#REF!</v>
      </c>
      <c r="H56" s="60" t="e">
        <f t="shared" si="46"/>
        <v>#REF!</v>
      </c>
      <c r="I56" s="60" t="e">
        <f t="shared" si="46"/>
        <v>#REF!</v>
      </c>
      <c r="J56" s="60" t="e">
        <f t="shared" si="46"/>
        <v>#REF!</v>
      </c>
      <c r="K56" s="60" t="e">
        <f t="shared" si="46"/>
        <v>#REF!</v>
      </c>
      <c r="L56" s="66" t="e">
        <f t="shared" si="46"/>
        <v>#REF!</v>
      </c>
    </row>
    <row r="57" spans="1:12" x14ac:dyDescent="0.2">
      <c r="A57" s="59" t="e">
        <f t="shared" ref="A57:L57" si="47">IF($A$3="male",A300,A179)</f>
        <v>#REF!</v>
      </c>
      <c r="B57" s="60" t="e">
        <f t="shared" si="47"/>
        <v>#REF!</v>
      </c>
      <c r="C57" s="60" t="e">
        <f t="shared" si="47"/>
        <v>#REF!</v>
      </c>
      <c r="D57" s="60" t="e">
        <f t="shared" si="47"/>
        <v>#REF!</v>
      </c>
      <c r="E57" s="60" t="e">
        <f t="shared" si="47"/>
        <v>#REF!</v>
      </c>
      <c r="F57" s="60" t="e">
        <f t="shared" si="47"/>
        <v>#REF!</v>
      </c>
      <c r="G57" s="60" t="e">
        <f t="shared" si="47"/>
        <v>#REF!</v>
      </c>
      <c r="H57" s="60" t="e">
        <f t="shared" si="47"/>
        <v>#REF!</v>
      </c>
      <c r="I57" s="60" t="e">
        <f t="shared" si="47"/>
        <v>#REF!</v>
      </c>
      <c r="J57" s="60" t="e">
        <f t="shared" si="47"/>
        <v>#REF!</v>
      </c>
      <c r="K57" s="60" t="e">
        <f t="shared" si="47"/>
        <v>#REF!</v>
      </c>
      <c r="L57" s="66" t="e">
        <f t="shared" si="47"/>
        <v>#REF!</v>
      </c>
    </row>
    <row r="58" spans="1:12" x14ac:dyDescent="0.2">
      <c r="A58" s="59" t="e">
        <f t="shared" ref="A58:L58" si="48">IF($A$3="male",A301,A180)</f>
        <v>#REF!</v>
      </c>
      <c r="B58" s="60" t="e">
        <f t="shared" si="48"/>
        <v>#REF!</v>
      </c>
      <c r="C58" s="60" t="e">
        <f t="shared" si="48"/>
        <v>#REF!</v>
      </c>
      <c r="D58" s="60" t="e">
        <f t="shared" si="48"/>
        <v>#REF!</v>
      </c>
      <c r="E58" s="60" t="e">
        <f t="shared" si="48"/>
        <v>#REF!</v>
      </c>
      <c r="F58" s="60" t="e">
        <f t="shared" si="48"/>
        <v>#REF!</v>
      </c>
      <c r="G58" s="60" t="e">
        <f t="shared" si="48"/>
        <v>#REF!</v>
      </c>
      <c r="H58" s="60" t="e">
        <f t="shared" si="48"/>
        <v>#REF!</v>
      </c>
      <c r="I58" s="60" t="e">
        <f t="shared" si="48"/>
        <v>#REF!</v>
      </c>
      <c r="J58" s="60" t="e">
        <f t="shared" si="48"/>
        <v>#REF!</v>
      </c>
      <c r="K58" s="60" t="e">
        <f t="shared" si="48"/>
        <v>#REF!</v>
      </c>
      <c r="L58" s="66" t="e">
        <f t="shared" si="48"/>
        <v>#REF!</v>
      </c>
    </row>
    <row r="59" spans="1:12" x14ac:dyDescent="0.2">
      <c r="A59" s="59" t="e">
        <f t="shared" ref="A59:L59" si="49">IF($A$3="male",A302,A181)</f>
        <v>#REF!</v>
      </c>
      <c r="B59" s="60" t="e">
        <f t="shared" si="49"/>
        <v>#REF!</v>
      </c>
      <c r="C59" s="60" t="e">
        <f t="shared" si="49"/>
        <v>#REF!</v>
      </c>
      <c r="D59" s="60" t="e">
        <f t="shared" si="49"/>
        <v>#REF!</v>
      </c>
      <c r="E59" s="60" t="e">
        <f t="shared" si="49"/>
        <v>#REF!</v>
      </c>
      <c r="F59" s="60" t="e">
        <f t="shared" si="49"/>
        <v>#REF!</v>
      </c>
      <c r="G59" s="60" t="e">
        <f t="shared" si="49"/>
        <v>#REF!</v>
      </c>
      <c r="H59" s="60" t="e">
        <f t="shared" si="49"/>
        <v>#REF!</v>
      </c>
      <c r="I59" s="60" t="e">
        <f t="shared" si="49"/>
        <v>#REF!</v>
      </c>
      <c r="J59" s="60" t="e">
        <f t="shared" si="49"/>
        <v>#REF!</v>
      </c>
      <c r="K59" s="60" t="e">
        <f t="shared" si="49"/>
        <v>#REF!</v>
      </c>
      <c r="L59" s="66" t="e">
        <f t="shared" si="49"/>
        <v>#REF!</v>
      </c>
    </row>
    <row r="60" spans="1:12" x14ac:dyDescent="0.2">
      <c r="A60" s="59" t="e">
        <f t="shared" ref="A60:L60" si="50">IF($A$3="male",A303,A182)</f>
        <v>#REF!</v>
      </c>
      <c r="B60" s="60" t="e">
        <f t="shared" si="50"/>
        <v>#REF!</v>
      </c>
      <c r="C60" s="60" t="e">
        <f t="shared" si="50"/>
        <v>#REF!</v>
      </c>
      <c r="D60" s="60" t="e">
        <f t="shared" si="50"/>
        <v>#REF!</v>
      </c>
      <c r="E60" s="60" t="e">
        <f t="shared" si="50"/>
        <v>#REF!</v>
      </c>
      <c r="F60" s="60" t="e">
        <f t="shared" si="50"/>
        <v>#REF!</v>
      </c>
      <c r="G60" s="60" t="e">
        <f t="shared" si="50"/>
        <v>#REF!</v>
      </c>
      <c r="H60" s="60" t="e">
        <f t="shared" si="50"/>
        <v>#REF!</v>
      </c>
      <c r="I60" s="60" t="e">
        <f t="shared" si="50"/>
        <v>#REF!</v>
      </c>
      <c r="J60" s="60" t="e">
        <f t="shared" si="50"/>
        <v>#REF!</v>
      </c>
      <c r="K60" s="60" t="e">
        <f t="shared" si="50"/>
        <v>#REF!</v>
      </c>
      <c r="L60" s="66" t="e">
        <f t="shared" si="50"/>
        <v>#REF!</v>
      </c>
    </row>
    <row r="61" spans="1:12" x14ac:dyDescent="0.2">
      <c r="A61" s="59" t="e">
        <f t="shared" ref="A61:L61" si="51">IF($A$3="male",A304,A183)</f>
        <v>#REF!</v>
      </c>
      <c r="B61" s="60" t="e">
        <f t="shared" si="51"/>
        <v>#REF!</v>
      </c>
      <c r="C61" s="60" t="e">
        <f t="shared" si="51"/>
        <v>#REF!</v>
      </c>
      <c r="D61" s="60" t="e">
        <f t="shared" si="51"/>
        <v>#REF!</v>
      </c>
      <c r="E61" s="60" t="e">
        <f t="shared" si="51"/>
        <v>#REF!</v>
      </c>
      <c r="F61" s="60" t="e">
        <f t="shared" si="51"/>
        <v>#REF!</v>
      </c>
      <c r="G61" s="60" t="e">
        <f t="shared" si="51"/>
        <v>#REF!</v>
      </c>
      <c r="H61" s="60" t="e">
        <f t="shared" si="51"/>
        <v>#REF!</v>
      </c>
      <c r="I61" s="60" t="e">
        <f t="shared" si="51"/>
        <v>#REF!</v>
      </c>
      <c r="J61" s="60" t="e">
        <f t="shared" si="51"/>
        <v>#REF!</v>
      </c>
      <c r="K61" s="60" t="e">
        <f t="shared" si="51"/>
        <v>#REF!</v>
      </c>
      <c r="L61" s="66" t="e">
        <f t="shared" si="51"/>
        <v>#REF!</v>
      </c>
    </row>
    <row r="62" spans="1:12" x14ac:dyDescent="0.2">
      <c r="A62" s="59" t="e">
        <f t="shared" ref="A62:L62" si="52">IF($A$3="male",A305,A184)</f>
        <v>#REF!</v>
      </c>
      <c r="B62" s="60" t="e">
        <f t="shared" si="52"/>
        <v>#REF!</v>
      </c>
      <c r="C62" s="60" t="e">
        <f t="shared" si="52"/>
        <v>#REF!</v>
      </c>
      <c r="D62" s="60" t="e">
        <f t="shared" si="52"/>
        <v>#REF!</v>
      </c>
      <c r="E62" s="60" t="e">
        <f t="shared" si="52"/>
        <v>#REF!</v>
      </c>
      <c r="F62" s="60" t="e">
        <f t="shared" si="52"/>
        <v>#REF!</v>
      </c>
      <c r="G62" s="60" t="e">
        <f t="shared" si="52"/>
        <v>#REF!</v>
      </c>
      <c r="H62" s="60" t="e">
        <f t="shared" si="52"/>
        <v>#REF!</v>
      </c>
      <c r="I62" s="60" t="e">
        <f t="shared" si="52"/>
        <v>#REF!</v>
      </c>
      <c r="J62" s="60" t="e">
        <f t="shared" si="52"/>
        <v>#REF!</v>
      </c>
      <c r="K62" s="60" t="e">
        <f t="shared" si="52"/>
        <v>#REF!</v>
      </c>
      <c r="L62" s="66" t="e">
        <f t="shared" si="52"/>
        <v>#REF!</v>
      </c>
    </row>
    <row r="63" spans="1:12" x14ac:dyDescent="0.2">
      <c r="A63" s="59" t="e">
        <f t="shared" ref="A63:L63" si="53">IF($A$3="male",A306,A185)</f>
        <v>#REF!</v>
      </c>
      <c r="B63" s="60" t="e">
        <f t="shared" si="53"/>
        <v>#REF!</v>
      </c>
      <c r="C63" s="60" t="e">
        <f t="shared" si="53"/>
        <v>#REF!</v>
      </c>
      <c r="D63" s="60" t="e">
        <f t="shared" si="53"/>
        <v>#REF!</v>
      </c>
      <c r="E63" s="60" t="e">
        <f t="shared" si="53"/>
        <v>#REF!</v>
      </c>
      <c r="F63" s="60" t="e">
        <f t="shared" si="53"/>
        <v>#REF!</v>
      </c>
      <c r="G63" s="60" t="e">
        <f t="shared" si="53"/>
        <v>#REF!</v>
      </c>
      <c r="H63" s="60" t="e">
        <f t="shared" si="53"/>
        <v>#REF!</v>
      </c>
      <c r="I63" s="60" t="e">
        <f t="shared" si="53"/>
        <v>#REF!</v>
      </c>
      <c r="J63" s="60" t="e">
        <f t="shared" si="53"/>
        <v>#REF!</v>
      </c>
      <c r="K63" s="60" t="e">
        <f t="shared" si="53"/>
        <v>#REF!</v>
      </c>
      <c r="L63" s="66" t="e">
        <f t="shared" si="53"/>
        <v>#REF!</v>
      </c>
    </row>
    <row r="64" spans="1:12" x14ac:dyDescent="0.2">
      <c r="A64" s="59" t="e">
        <f t="shared" ref="A64:L64" si="54">IF($A$3="male",A307,A186)</f>
        <v>#REF!</v>
      </c>
      <c r="B64" s="60" t="e">
        <f t="shared" si="54"/>
        <v>#REF!</v>
      </c>
      <c r="C64" s="60" t="e">
        <f t="shared" si="54"/>
        <v>#REF!</v>
      </c>
      <c r="D64" s="60" t="e">
        <f t="shared" si="54"/>
        <v>#REF!</v>
      </c>
      <c r="E64" s="60" t="e">
        <f t="shared" si="54"/>
        <v>#REF!</v>
      </c>
      <c r="F64" s="60" t="e">
        <f t="shared" si="54"/>
        <v>#REF!</v>
      </c>
      <c r="G64" s="60" t="e">
        <f t="shared" si="54"/>
        <v>#REF!</v>
      </c>
      <c r="H64" s="60" t="e">
        <f t="shared" si="54"/>
        <v>#REF!</v>
      </c>
      <c r="I64" s="60" t="e">
        <f t="shared" si="54"/>
        <v>#REF!</v>
      </c>
      <c r="J64" s="60" t="e">
        <f t="shared" si="54"/>
        <v>#REF!</v>
      </c>
      <c r="K64" s="60" t="e">
        <f t="shared" si="54"/>
        <v>#REF!</v>
      </c>
      <c r="L64" s="66" t="e">
        <f t="shared" si="54"/>
        <v>#REF!</v>
      </c>
    </row>
    <row r="65" spans="1:12" x14ac:dyDescent="0.2">
      <c r="A65" s="59" t="e">
        <f t="shared" ref="A65:L65" si="55">IF($A$3="male",A308,A187)</f>
        <v>#REF!</v>
      </c>
      <c r="B65" s="60" t="e">
        <f t="shared" si="55"/>
        <v>#REF!</v>
      </c>
      <c r="C65" s="60" t="e">
        <f t="shared" si="55"/>
        <v>#REF!</v>
      </c>
      <c r="D65" s="60" t="e">
        <f t="shared" si="55"/>
        <v>#REF!</v>
      </c>
      <c r="E65" s="60" t="e">
        <f t="shared" si="55"/>
        <v>#REF!</v>
      </c>
      <c r="F65" s="60" t="e">
        <f t="shared" si="55"/>
        <v>#REF!</v>
      </c>
      <c r="G65" s="60" t="e">
        <f t="shared" si="55"/>
        <v>#REF!</v>
      </c>
      <c r="H65" s="60" t="e">
        <f t="shared" si="55"/>
        <v>#REF!</v>
      </c>
      <c r="I65" s="60" t="e">
        <f t="shared" si="55"/>
        <v>#REF!</v>
      </c>
      <c r="J65" s="60" t="e">
        <f t="shared" si="55"/>
        <v>#REF!</v>
      </c>
      <c r="K65" s="60" t="e">
        <f t="shared" si="55"/>
        <v>#REF!</v>
      </c>
      <c r="L65" s="66" t="e">
        <f t="shared" si="55"/>
        <v>#REF!</v>
      </c>
    </row>
    <row r="66" spans="1:12" x14ac:dyDescent="0.2">
      <c r="A66" s="59" t="e">
        <f t="shared" ref="A66:L66" si="56">IF($A$3="male",A309,A188)</f>
        <v>#REF!</v>
      </c>
      <c r="B66" s="60" t="e">
        <f t="shared" si="56"/>
        <v>#REF!</v>
      </c>
      <c r="C66" s="60" t="e">
        <f t="shared" si="56"/>
        <v>#REF!</v>
      </c>
      <c r="D66" s="60" t="e">
        <f t="shared" si="56"/>
        <v>#REF!</v>
      </c>
      <c r="E66" s="60" t="e">
        <f t="shared" si="56"/>
        <v>#REF!</v>
      </c>
      <c r="F66" s="60" t="e">
        <f t="shared" si="56"/>
        <v>#REF!</v>
      </c>
      <c r="G66" s="60" t="e">
        <f t="shared" si="56"/>
        <v>#REF!</v>
      </c>
      <c r="H66" s="60" t="e">
        <f t="shared" si="56"/>
        <v>#REF!</v>
      </c>
      <c r="I66" s="60" t="e">
        <f t="shared" si="56"/>
        <v>#REF!</v>
      </c>
      <c r="J66" s="60" t="e">
        <f t="shared" si="56"/>
        <v>#REF!</v>
      </c>
      <c r="K66" s="60" t="e">
        <f t="shared" si="56"/>
        <v>#REF!</v>
      </c>
      <c r="L66" s="66" t="e">
        <f t="shared" si="56"/>
        <v>#REF!</v>
      </c>
    </row>
    <row r="67" spans="1:12" x14ac:dyDescent="0.2">
      <c r="A67" s="59" t="e">
        <f t="shared" ref="A67:L67" si="57">IF($A$3="male",A310,A189)</f>
        <v>#REF!</v>
      </c>
      <c r="B67" s="60" t="e">
        <f t="shared" si="57"/>
        <v>#REF!</v>
      </c>
      <c r="C67" s="60" t="e">
        <f t="shared" si="57"/>
        <v>#REF!</v>
      </c>
      <c r="D67" s="60" t="e">
        <f t="shared" si="57"/>
        <v>#REF!</v>
      </c>
      <c r="E67" s="60" t="e">
        <f t="shared" si="57"/>
        <v>#REF!</v>
      </c>
      <c r="F67" s="60" t="e">
        <f t="shared" si="57"/>
        <v>#REF!</v>
      </c>
      <c r="G67" s="60" t="e">
        <f t="shared" si="57"/>
        <v>#REF!</v>
      </c>
      <c r="H67" s="60" t="e">
        <f t="shared" si="57"/>
        <v>#REF!</v>
      </c>
      <c r="I67" s="60" t="e">
        <f t="shared" si="57"/>
        <v>#REF!</v>
      </c>
      <c r="J67" s="60" t="e">
        <f t="shared" si="57"/>
        <v>#REF!</v>
      </c>
      <c r="K67" s="60" t="e">
        <f t="shared" si="57"/>
        <v>#REF!</v>
      </c>
      <c r="L67" s="66" t="e">
        <f t="shared" si="57"/>
        <v>#REF!</v>
      </c>
    </row>
    <row r="68" spans="1:12" x14ac:dyDescent="0.2">
      <c r="A68" s="59" t="e">
        <f t="shared" ref="A68:L68" si="58">IF($A$3="male",A311,A190)</f>
        <v>#REF!</v>
      </c>
      <c r="B68" s="60" t="e">
        <f t="shared" si="58"/>
        <v>#REF!</v>
      </c>
      <c r="C68" s="60" t="e">
        <f t="shared" si="58"/>
        <v>#REF!</v>
      </c>
      <c r="D68" s="60" t="e">
        <f t="shared" si="58"/>
        <v>#REF!</v>
      </c>
      <c r="E68" s="60" t="e">
        <f t="shared" si="58"/>
        <v>#REF!</v>
      </c>
      <c r="F68" s="60" t="e">
        <f t="shared" si="58"/>
        <v>#REF!</v>
      </c>
      <c r="G68" s="60" t="e">
        <f t="shared" si="58"/>
        <v>#REF!</v>
      </c>
      <c r="H68" s="60" t="e">
        <f t="shared" si="58"/>
        <v>#REF!</v>
      </c>
      <c r="I68" s="60" t="e">
        <f t="shared" si="58"/>
        <v>#REF!</v>
      </c>
      <c r="J68" s="60" t="e">
        <f t="shared" si="58"/>
        <v>#REF!</v>
      </c>
      <c r="K68" s="60" t="e">
        <f t="shared" si="58"/>
        <v>#REF!</v>
      </c>
      <c r="L68" s="66" t="e">
        <f t="shared" si="58"/>
        <v>#REF!</v>
      </c>
    </row>
    <row r="69" spans="1:12" x14ac:dyDescent="0.2">
      <c r="A69" s="59" t="e">
        <f t="shared" ref="A69:L69" si="59">IF($A$3="male",A312,A191)</f>
        <v>#REF!</v>
      </c>
      <c r="B69" s="60" t="e">
        <f t="shared" si="59"/>
        <v>#REF!</v>
      </c>
      <c r="C69" s="60" t="e">
        <f t="shared" si="59"/>
        <v>#REF!</v>
      </c>
      <c r="D69" s="60" t="e">
        <f t="shared" si="59"/>
        <v>#REF!</v>
      </c>
      <c r="E69" s="60" t="e">
        <f t="shared" si="59"/>
        <v>#REF!</v>
      </c>
      <c r="F69" s="60" t="e">
        <f t="shared" si="59"/>
        <v>#REF!</v>
      </c>
      <c r="G69" s="60" t="e">
        <f t="shared" si="59"/>
        <v>#REF!</v>
      </c>
      <c r="H69" s="60" t="e">
        <f t="shared" si="59"/>
        <v>#REF!</v>
      </c>
      <c r="I69" s="60" t="e">
        <f t="shared" si="59"/>
        <v>#REF!</v>
      </c>
      <c r="J69" s="60" t="e">
        <f t="shared" si="59"/>
        <v>#REF!</v>
      </c>
      <c r="K69" s="60" t="e">
        <f t="shared" si="59"/>
        <v>#REF!</v>
      </c>
      <c r="L69" s="66" t="e">
        <f t="shared" si="59"/>
        <v>#REF!</v>
      </c>
    </row>
    <row r="70" spans="1:12" x14ac:dyDescent="0.2">
      <c r="A70" s="59" t="e">
        <f t="shared" ref="A70:L70" si="60">IF($A$3="male",A313,A192)</f>
        <v>#REF!</v>
      </c>
      <c r="B70" s="60" t="e">
        <f t="shared" si="60"/>
        <v>#REF!</v>
      </c>
      <c r="C70" s="60" t="e">
        <f t="shared" si="60"/>
        <v>#REF!</v>
      </c>
      <c r="D70" s="60" t="e">
        <f t="shared" si="60"/>
        <v>#REF!</v>
      </c>
      <c r="E70" s="60" t="e">
        <f t="shared" si="60"/>
        <v>#REF!</v>
      </c>
      <c r="F70" s="60" t="e">
        <f t="shared" si="60"/>
        <v>#REF!</v>
      </c>
      <c r="G70" s="60" t="e">
        <f t="shared" si="60"/>
        <v>#REF!</v>
      </c>
      <c r="H70" s="60" t="e">
        <f t="shared" si="60"/>
        <v>#REF!</v>
      </c>
      <c r="I70" s="60" t="e">
        <f t="shared" si="60"/>
        <v>#REF!</v>
      </c>
      <c r="J70" s="60" t="e">
        <f t="shared" si="60"/>
        <v>#REF!</v>
      </c>
      <c r="K70" s="60" t="e">
        <f t="shared" si="60"/>
        <v>#REF!</v>
      </c>
      <c r="L70" s="66" t="e">
        <f t="shared" si="60"/>
        <v>#REF!</v>
      </c>
    </row>
    <row r="71" spans="1:12" x14ac:dyDescent="0.2">
      <c r="A71" s="59" t="e">
        <f t="shared" ref="A71:L71" si="61">IF($A$3="male",A314,A193)</f>
        <v>#REF!</v>
      </c>
      <c r="B71" s="60" t="e">
        <f t="shared" si="61"/>
        <v>#REF!</v>
      </c>
      <c r="C71" s="60" t="e">
        <f t="shared" si="61"/>
        <v>#REF!</v>
      </c>
      <c r="D71" s="60" t="e">
        <f t="shared" si="61"/>
        <v>#REF!</v>
      </c>
      <c r="E71" s="60" t="e">
        <f t="shared" si="61"/>
        <v>#REF!</v>
      </c>
      <c r="F71" s="60" t="e">
        <f t="shared" si="61"/>
        <v>#REF!</v>
      </c>
      <c r="G71" s="60" t="e">
        <f t="shared" si="61"/>
        <v>#REF!</v>
      </c>
      <c r="H71" s="60" t="e">
        <f t="shared" si="61"/>
        <v>#REF!</v>
      </c>
      <c r="I71" s="60" t="e">
        <f t="shared" si="61"/>
        <v>#REF!</v>
      </c>
      <c r="J71" s="60" t="e">
        <f t="shared" si="61"/>
        <v>#REF!</v>
      </c>
      <c r="K71" s="60" t="e">
        <f t="shared" si="61"/>
        <v>#REF!</v>
      </c>
      <c r="L71" s="66" t="e">
        <f t="shared" si="61"/>
        <v>#REF!</v>
      </c>
    </row>
    <row r="72" spans="1:12" x14ac:dyDescent="0.2">
      <c r="A72" s="59" t="e">
        <f t="shared" ref="A72:L72" si="62">IF($A$3="male",A315,A194)</f>
        <v>#REF!</v>
      </c>
      <c r="B72" s="60" t="e">
        <f t="shared" si="62"/>
        <v>#REF!</v>
      </c>
      <c r="C72" s="60" t="e">
        <f t="shared" si="62"/>
        <v>#REF!</v>
      </c>
      <c r="D72" s="60" t="e">
        <f t="shared" si="62"/>
        <v>#REF!</v>
      </c>
      <c r="E72" s="60" t="e">
        <f t="shared" si="62"/>
        <v>#REF!</v>
      </c>
      <c r="F72" s="60" t="e">
        <f t="shared" si="62"/>
        <v>#REF!</v>
      </c>
      <c r="G72" s="60" t="e">
        <f t="shared" si="62"/>
        <v>#REF!</v>
      </c>
      <c r="H72" s="60" t="e">
        <f t="shared" si="62"/>
        <v>#REF!</v>
      </c>
      <c r="I72" s="60" t="e">
        <f t="shared" si="62"/>
        <v>#REF!</v>
      </c>
      <c r="J72" s="60" t="e">
        <f t="shared" si="62"/>
        <v>#REF!</v>
      </c>
      <c r="K72" s="60" t="e">
        <f t="shared" si="62"/>
        <v>#REF!</v>
      </c>
      <c r="L72" s="66" t="e">
        <f t="shared" si="62"/>
        <v>#REF!</v>
      </c>
    </row>
    <row r="73" spans="1:12" x14ac:dyDescent="0.2">
      <c r="A73" s="59" t="e">
        <f t="shared" ref="A73:L73" si="63">IF($A$3="male",A316,A195)</f>
        <v>#REF!</v>
      </c>
      <c r="B73" s="60" t="e">
        <f t="shared" si="63"/>
        <v>#REF!</v>
      </c>
      <c r="C73" s="60" t="e">
        <f t="shared" si="63"/>
        <v>#REF!</v>
      </c>
      <c r="D73" s="60" t="e">
        <f t="shared" si="63"/>
        <v>#REF!</v>
      </c>
      <c r="E73" s="60" t="e">
        <f t="shared" si="63"/>
        <v>#REF!</v>
      </c>
      <c r="F73" s="60" t="e">
        <f t="shared" si="63"/>
        <v>#REF!</v>
      </c>
      <c r="G73" s="60" t="e">
        <f t="shared" si="63"/>
        <v>#REF!</v>
      </c>
      <c r="H73" s="60" t="e">
        <f t="shared" si="63"/>
        <v>#REF!</v>
      </c>
      <c r="I73" s="60" t="e">
        <f t="shared" si="63"/>
        <v>#REF!</v>
      </c>
      <c r="J73" s="60" t="e">
        <f t="shared" si="63"/>
        <v>#REF!</v>
      </c>
      <c r="K73" s="60" t="e">
        <f t="shared" si="63"/>
        <v>#REF!</v>
      </c>
      <c r="L73" s="66" t="e">
        <f t="shared" si="63"/>
        <v>#REF!</v>
      </c>
    </row>
    <row r="74" spans="1:12" x14ac:dyDescent="0.2">
      <c r="A74" s="59" t="e">
        <f t="shared" ref="A74:L74" si="64">IF($A$3="male",A317,A196)</f>
        <v>#REF!</v>
      </c>
      <c r="B74" s="60" t="e">
        <f t="shared" si="64"/>
        <v>#REF!</v>
      </c>
      <c r="C74" s="60" t="e">
        <f t="shared" si="64"/>
        <v>#REF!</v>
      </c>
      <c r="D74" s="60" t="e">
        <f t="shared" si="64"/>
        <v>#REF!</v>
      </c>
      <c r="E74" s="60" t="e">
        <f t="shared" si="64"/>
        <v>#REF!</v>
      </c>
      <c r="F74" s="60" t="e">
        <f t="shared" si="64"/>
        <v>#REF!</v>
      </c>
      <c r="G74" s="60" t="e">
        <f t="shared" si="64"/>
        <v>#REF!</v>
      </c>
      <c r="H74" s="60" t="e">
        <f t="shared" si="64"/>
        <v>#REF!</v>
      </c>
      <c r="I74" s="60" t="e">
        <f t="shared" si="64"/>
        <v>#REF!</v>
      </c>
      <c r="J74" s="60" t="e">
        <f t="shared" si="64"/>
        <v>#REF!</v>
      </c>
      <c r="K74" s="60" t="e">
        <f t="shared" si="64"/>
        <v>#REF!</v>
      </c>
      <c r="L74" s="66" t="e">
        <f t="shared" si="64"/>
        <v>#REF!</v>
      </c>
    </row>
    <row r="75" spans="1:12" x14ac:dyDescent="0.2">
      <c r="A75" s="59" t="e">
        <f t="shared" ref="A75:L75" si="65">IF($A$3="male",A318,A197)</f>
        <v>#REF!</v>
      </c>
      <c r="B75" s="60" t="e">
        <f t="shared" si="65"/>
        <v>#REF!</v>
      </c>
      <c r="C75" s="60" t="e">
        <f t="shared" si="65"/>
        <v>#REF!</v>
      </c>
      <c r="D75" s="60" t="e">
        <f t="shared" si="65"/>
        <v>#REF!</v>
      </c>
      <c r="E75" s="60" t="e">
        <f t="shared" si="65"/>
        <v>#REF!</v>
      </c>
      <c r="F75" s="60" t="e">
        <f t="shared" si="65"/>
        <v>#REF!</v>
      </c>
      <c r="G75" s="60" t="e">
        <f t="shared" si="65"/>
        <v>#REF!</v>
      </c>
      <c r="H75" s="60" t="e">
        <f t="shared" si="65"/>
        <v>#REF!</v>
      </c>
      <c r="I75" s="60" t="e">
        <f t="shared" si="65"/>
        <v>#REF!</v>
      </c>
      <c r="J75" s="60" t="e">
        <f t="shared" si="65"/>
        <v>#REF!</v>
      </c>
      <c r="K75" s="60" t="e">
        <f t="shared" si="65"/>
        <v>#REF!</v>
      </c>
      <c r="L75" s="66" t="e">
        <f t="shared" si="65"/>
        <v>#REF!</v>
      </c>
    </row>
    <row r="76" spans="1:12" x14ac:dyDescent="0.2">
      <c r="A76" s="59" t="e">
        <f t="shared" ref="A76:L76" si="66">IF($A$3="male",A319,A198)</f>
        <v>#REF!</v>
      </c>
      <c r="B76" s="60" t="e">
        <f t="shared" si="66"/>
        <v>#REF!</v>
      </c>
      <c r="C76" s="60" t="e">
        <f t="shared" si="66"/>
        <v>#REF!</v>
      </c>
      <c r="D76" s="60" t="e">
        <f t="shared" si="66"/>
        <v>#REF!</v>
      </c>
      <c r="E76" s="60" t="e">
        <f t="shared" si="66"/>
        <v>#REF!</v>
      </c>
      <c r="F76" s="60" t="e">
        <f t="shared" si="66"/>
        <v>#REF!</v>
      </c>
      <c r="G76" s="60" t="e">
        <f t="shared" si="66"/>
        <v>#REF!</v>
      </c>
      <c r="H76" s="60" t="e">
        <f t="shared" si="66"/>
        <v>#REF!</v>
      </c>
      <c r="I76" s="60" t="e">
        <f t="shared" si="66"/>
        <v>#REF!</v>
      </c>
      <c r="J76" s="60" t="e">
        <f t="shared" si="66"/>
        <v>#REF!</v>
      </c>
      <c r="K76" s="60" t="e">
        <f t="shared" si="66"/>
        <v>#REF!</v>
      </c>
      <c r="L76" s="66" t="e">
        <f t="shared" si="66"/>
        <v>#REF!</v>
      </c>
    </row>
    <row r="77" spans="1:12" x14ac:dyDescent="0.2">
      <c r="A77" s="59" t="e">
        <f t="shared" ref="A77:L77" si="67">IF($A$3="male",A320,A199)</f>
        <v>#REF!</v>
      </c>
      <c r="B77" s="60" t="e">
        <f t="shared" si="67"/>
        <v>#REF!</v>
      </c>
      <c r="C77" s="60" t="e">
        <f t="shared" si="67"/>
        <v>#REF!</v>
      </c>
      <c r="D77" s="60" t="e">
        <f t="shared" si="67"/>
        <v>#REF!</v>
      </c>
      <c r="E77" s="60" t="e">
        <f t="shared" si="67"/>
        <v>#REF!</v>
      </c>
      <c r="F77" s="60" t="e">
        <f t="shared" si="67"/>
        <v>#REF!</v>
      </c>
      <c r="G77" s="60" t="e">
        <f t="shared" si="67"/>
        <v>#REF!</v>
      </c>
      <c r="H77" s="60" t="e">
        <f t="shared" si="67"/>
        <v>#REF!</v>
      </c>
      <c r="I77" s="60" t="e">
        <f t="shared" si="67"/>
        <v>#REF!</v>
      </c>
      <c r="J77" s="60" t="e">
        <f t="shared" si="67"/>
        <v>#REF!</v>
      </c>
      <c r="K77" s="60" t="e">
        <f t="shared" si="67"/>
        <v>#REF!</v>
      </c>
      <c r="L77" s="66" t="e">
        <f t="shared" si="67"/>
        <v>#REF!</v>
      </c>
    </row>
    <row r="78" spans="1:12" x14ac:dyDescent="0.2">
      <c r="A78" s="59" t="e">
        <f t="shared" ref="A78:L78" si="68">IF($A$3="male",A321,A200)</f>
        <v>#REF!</v>
      </c>
      <c r="B78" s="60" t="e">
        <f t="shared" si="68"/>
        <v>#REF!</v>
      </c>
      <c r="C78" s="60" t="e">
        <f t="shared" si="68"/>
        <v>#REF!</v>
      </c>
      <c r="D78" s="60" t="e">
        <f t="shared" si="68"/>
        <v>#REF!</v>
      </c>
      <c r="E78" s="60" t="e">
        <f t="shared" si="68"/>
        <v>#REF!</v>
      </c>
      <c r="F78" s="60" t="e">
        <f t="shared" si="68"/>
        <v>#REF!</v>
      </c>
      <c r="G78" s="60" t="e">
        <f t="shared" si="68"/>
        <v>#REF!</v>
      </c>
      <c r="H78" s="60" t="e">
        <f t="shared" si="68"/>
        <v>#REF!</v>
      </c>
      <c r="I78" s="60" t="e">
        <f t="shared" si="68"/>
        <v>#REF!</v>
      </c>
      <c r="J78" s="60" t="e">
        <f t="shared" si="68"/>
        <v>#REF!</v>
      </c>
      <c r="K78" s="60" t="e">
        <f t="shared" si="68"/>
        <v>#REF!</v>
      </c>
      <c r="L78" s="66" t="e">
        <f t="shared" si="68"/>
        <v>#REF!</v>
      </c>
    </row>
    <row r="79" spans="1:12" x14ac:dyDescent="0.2">
      <c r="A79" s="59" t="e">
        <f t="shared" ref="A79:L79" si="69">IF($A$3="male",A322,A201)</f>
        <v>#REF!</v>
      </c>
      <c r="B79" s="60" t="e">
        <f t="shared" si="69"/>
        <v>#REF!</v>
      </c>
      <c r="C79" s="60" t="e">
        <f t="shared" si="69"/>
        <v>#REF!</v>
      </c>
      <c r="D79" s="60" t="e">
        <f t="shared" si="69"/>
        <v>#REF!</v>
      </c>
      <c r="E79" s="60" t="e">
        <f t="shared" si="69"/>
        <v>#REF!</v>
      </c>
      <c r="F79" s="60" t="e">
        <f t="shared" si="69"/>
        <v>#REF!</v>
      </c>
      <c r="G79" s="60" t="e">
        <f t="shared" si="69"/>
        <v>#REF!</v>
      </c>
      <c r="H79" s="60" t="e">
        <f t="shared" si="69"/>
        <v>#REF!</v>
      </c>
      <c r="I79" s="60" t="e">
        <f t="shared" si="69"/>
        <v>#REF!</v>
      </c>
      <c r="J79" s="60" t="e">
        <f t="shared" si="69"/>
        <v>#REF!</v>
      </c>
      <c r="K79" s="60" t="e">
        <f t="shared" si="69"/>
        <v>#REF!</v>
      </c>
      <c r="L79" s="66" t="e">
        <f t="shared" si="69"/>
        <v>#REF!</v>
      </c>
    </row>
    <row r="80" spans="1:12" x14ac:dyDescent="0.2">
      <c r="A80" s="59" t="e">
        <f t="shared" ref="A80:L80" si="70">IF($A$3="male",A323,A202)</f>
        <v>#REF!</v>
      </c>
      <c r="B80" s="60" t="e">
        <f t="shared" si="70"/>
        <v>#REF!</v>
      </c>
      <c r="C80" s="60" t="e">
        <f t="shared" si="70"/>
        <v>#REF!</v>
      </c>
      <c r="D80" s="60" t="e">
        <f t="shared" si="70"/>
        <v>#REF!</v>
      </c>
      <c r="E80" s="60" t="e">
        <f t="shared" si="70"/>
        <v>#REF!</v>
      </c>
      <c r="F80" s="60" t="e">
        <f t="shared" si="70"/>
        <v>#REF!</v>
      </c>
      <c r="G80" s="60" t="e">
        <f t="shared" si="70"/>
        <v>#REF!</v>
      </c>
      <c r="H80" s="60" t="e">
        <f t="shared" si="70"/>
        <v>#REF!</v>
      </c>
      <c r="I80" s="60" t="e">
        <f t="shared" si="70"/>
        <v>#REF!</v>
      </c>
      <c r="J80" s="60" t="e">
        <f t="shared" si="70"/>
        <v>#REF!</v>
      </c>
      <c r="K80" s="60" t="e">
        <f t="shared" si="70"/>
        <v>#REF!</v>
      </c>
      <c r="L80" s="66" t="e">
        <f t="shared" si="70"/>
        <v>#REF!</v>
      </c>
    </row>
    <row r="81" spans="1:12" x14ac:dyDescent="0.2">
      <c r="A81" s="59" t="e">
        <f t="shared" ref="A81:L81" si="71">IF($A$3="male",A324,A203)</f>
        <v>#REF!</v>
      </c>
      <c r="B81" s="60" t="e">
        <f t="shared" si="71"/>
        <v>#REF!</v>
      </c>
      <c r="C81" s="60" t="e">
        <f t="shared" si="71"/>
        <v>#REF!</v>
      </c>
      <c r="D81" s="60" t="e">
        <f t="shared" si="71"/>
        <v>#REF!</v>
      </c>
      <c r="E81" s="60" t="e">
        <f t="shared" si="71"/>
        <v>#REF!</v>
      </c>
      <c r="F81" s="60" t="e">
        <f t="shared" si="71"/>
        <v>#REF!</v>
      </c>
      <c r="G81" s="60" t="e">
        <f t="shared" si="71"/>
        <v>#REF!</v>
      </c>
      <c r="H81" s="60" t="e">
        <f t="shared" si="71"/>
        <v>#REF!</v>
      </c>
      <c r="I81" s="60" t="e">
        <f t="shared" si="71"/>
        <v>#REF!</v>
      </c>
      <c r="J81" s="60" t="e">
        <f t="shared" si="71"/>
        <v>#REF!</v>
      </c>
      <c r="K81" s="60" t="e">
        <f t="shared" si="71"/>
        <v>#REF!</v>
      </c>
      <c r="L81" s="66" t="e">
        <f t="shared" si="71"/>
        <v>#REF!</v>
      </c>
    </row>
    <row r="82" spans="1:12" x14ac:dyDescent="0.2">
      <c r="A82" s="59" t="e">
        <f t="shared" ref="A82:L82" si="72">IF($A$3="male",A325,A204)</f>
        <v>#REF!</v>
      </c>
      <c r="B82" s="60" t="e">
        <f t="shared" si="72"/>
        <v>#REF!</v>
      </c>
      <c r="C82" s="60" t="e">
        <f t="shared" si="72"/>
        <v>#REF!</v>
      </c>
      <c r="D82" s="60" t="e">
        <f t="shared" si="72"/>
        <v>#REF!</v>
      </c>
      <c r="E82" s="60" t="e">
        <f t="shared" si="72"/>
        <v>#REF!</v>
      </c>
      <c r="F82" s="60" t="e">
        <f t="shared" si="72"/>
        <v>#REF!</v>
      </c>
      <c r="G82" s="60" t="e">
        <f t="shared" si="72"/>
        <v>#REF!</v>
      </c>
      <c r="H82" s="60" t="e">
        <f t="shared" si="72"/>
        <v>#REF!</v>
      </c>
      <c r="I82" s="60" t="e">
        <f t="shared" si="72"/>
        <v>#REF!</v>
      </c>
      <c r="J82" s="60" t="e">
        <f t="shared" si="72"/>
        <v>#REF!</v>
      </c>
      <c r="K82" s="60" t="e">
        <f t="shared" si="72"/>
        <v>#REF!</v>
      </c>
      <c r="L82" s="66" t="e">
        <f t="shared" si="72"/>
        <v>#REF!</v>
      </c>
    </row>
    <row r="83" spans="1:12" x14ac:dyDescent="0.2">
      <c r="A83" s="59" t="e">
        <f t="shared" ref="A83:L83" si="73">IF($A$3="male",A326,A205)</f>
        <v>#REF!</v>
      </c>
      <c r="B83" s="60" t="e">
        <f t="shared" si="73"/>
        <v>#REF!</v>
      </c>
      <c r="C83" s="60" t="e">
        <f t="shared" si="73"/>
        <v>#REF!</v>
      </c>
      <c r="D83" s="60" t="e">
        <f t="shared" si="73"/>
        <v>#REF!</v>
      </c>
      <c r="E83" s="60" t="e">
        <f t="shared" si="73"/>
        <v>#REF!</v>
      </c>
      <c r="F83" s="60" t="e">
        <f t="shared" si="73"/>
        <v>#REF!</v>
      </c>
      <c r="G83" s="60" t="e">
        <f t="shared" si="73"/>
        <v>#REF!</v>
      </c>
      <c r="H83" s="60" t="e">
        <f t="shared" si="73"/>
        <v>#REF!</v>
      </c>
      <c r="I83" s="60" t="e">
        <f t="shared" si="73"/>
        <v>#REF!</v>
      </c>
      <c r="J83" s="60" t="e">
        <f t="shared" si="73"/>
        <v>#REF!</v>
      </c>
      <c r="K83" s="60" t="e">
        <f t="shared" si="73"/>
        <v>#REF!</v>
      </c>
      <c r="L83" s="66" t="e">
        <f t="shared" si="73"/>
        <v>#REF!</v>
      </c>
    </row>
    <row r="84" spans="1:12" x14ac:dyDescent="0.2">
      <c r="A84" s="59" t="e">
        <f t="shared" ref="A84:L84" si="74">IF($A$3="male",A327,A206)</f>
        <v>#REF!</v>
      </c>
      <c r="B84" s="60" t="e">
        <f t="shared" si="74"/>
        <v>#REF!</v>
      </c>
      <c r="C84" s="60" t="e">
        <f t="shared" si="74"/>
        <v>#REF!</v>
      </c>
      <c r="D84" s="60" t="e">
        <f t="shared" si="74"/>
        <v>#REF!</v>
      </c>
      <c r="E84" s="60" t="e">
        <f t="shared" si="74"/>
        <v>#REF!</v>
      </c>
      <c r="F84" s="60" t="e">
        <f t="shared" si="74"/>
        <v>#REF!</v>
      </c>
      <c r="G84" s="60" t="e">
        <f t="shared" si="74"/>
        <v>#REF!</v>
      </c>
      <c r="H84" s="60" t="e">
        <f t="shared" si="74"/>
        <v>#REF!</v>
      </c>
      <c r="I84" s="60" t="e">
        <f t="shared" si="74"/>
        <v>#REF!</v>
      </c>
      <c r="J84" s="60" t="e">
        <f t="shared" si="74"/>
        <v>#REF!</v>
      </c>
      <c r="K84" s="60" t="e">
        <f t="shared" si="74"/>
        <v>#REF!</v>
      </c>
      <c r="L84" s="66" t="e">
        <f t="shared" si="74"/>
        <v>#REF!</v>
      </c>
    </row>
    <row r="85" spans="1:12" x14ac:dyDescent="0.2">
      <c r="A85" s="59" t="e">
        <f t="shared" ref="A85:L85" si="75">IF($A$3="male",A328,A207)</f>
        <v>#REF!</v>
      </c>
      <c r="B85" s="60" t="e">
        <f t="shared" si="75"/>
        <v>#REF!</v>
      </c>
      <c r="C85" s="60" t="e">
        <f t="shared" si="75"/>
        <v>#REF!</v>
      </c>
      <c r="D85" s="60" t="e">
        <f t="shared" si="75"/>
        <v>#REF!</v>
      </c>
      <c r="E85" s="60" t="e">
        <f t="shared" si="75"/>
        <v>#REF!</v>
      </c>
      <c r="F85" s="60" t="e">
        <f t="shared" si="75"/>
        <v>#REF!</v>
      </c>
      <c r="G85" s="60" t="e">
        <f t="shared" si="75"/>
        <v>#REF!</v>
      </c>
      <c r="H85" s="60" t="e">
        <f t="shared" si="75"/>
        <v>#REF!</v>
      </c>
      <c r="I85" s="60" t="e">
        <f t="shared" si="75"/>
        <v>#REF!</v>
      </c>
      <c r="J85" s="60" t="e">
        <f t="shared" si="75"/>
        <v>#REF!</v>
      </c>
      <c r="K85" s="60" t="e">
        <f t="shared" si="75"/>
        <v>#REF!</v>
      </c>
      <c r="L85" s="66" t="e">
        <f t="shared" si="75"/>
        <v>#REF!</v>
      </c>
    </row>
    <row r="86" spans="1:12" x14ac:dyDescent="0.2">
      <c r="A86" s="59" t="e">
        <f t="shared" ref="A86:L86" si="76">IF($A$3="male",A329,A208)</f>
        <v>#REF!</v>
      </c>
      <c r="B86" s="60" t="e">
        <f t="shared" si="76"/>
        <v>#REF!</v>
      </c>
      <c r="C86" s="60" t="e">
        <f t="shared" si="76"/>
        <v>#REF!</v>
      </c>
      <c r="D86" s="60" t="e">
        <f t="shared" si="76"/>
        <v>#REF!</v>
      </c>
      <c r="E86" s="60" t="e">
        <f t="shared" si="76"/>
        <v>#REF!</v>
      </c>
      <c r="F86" s="60" t="e">
        <f t="shared" si="76"/>
        <v>#REF!</v>
      </c>
      <c r="G86" s="60" t="e">
        <f t="shared" si="76"/>
        <v>#REF!</v>
      </c>
      <c r="H86" s="60" t="e">
        <f t="shared" si="76"/>
        <v>#REF!</v>
      </c>
      <c r="I86" s="60" t="e">
        <f t="shared" si="76"/>
        <v>#REF!</v>
      </c>
      <c r="J86" s="60" t="e">
        <f t="shared" si="76"/>
        <v>#REF!</v>
      </c>
      <c r="K86" s="60" t="e">
        <f t="shared" si="76"/>
        <v>#REF!</v>
      </c>
      <c r="L86" s="66" t="e">
        <f t="shared" si="76"/>
        <v>#REF!</v>
      </c>
    </row>
    <row r="87" spans="1:12" x14ac:dyDescent="0.2">
      <c r="A87" s="59" t="e">
        <f t="shared" ref="A87:L87" si="77">IF($A$3="male",A330,A209)</f>
        <v>#REF!</v>
      </c>
      <c r="B87" s="60" t="e">
        <f t="shared" si="77"/>
        <v>#REF!</v>
      </c>
      <c r="C87" s="60" t="e">
        <f t="shared" si="77"/>
        <v>#REF!</v>
      </c>
      <c r="D87" s="60" t="e">
        <f t="shared" si="77"/>
        <v>#REF!</v>
      </c>
      <c r="E87" s="60" t="e">
        <f t="shared" si="77"/>
        <v>#REF!</v>
      </c>
      <c r="F87" s="60" t="e">
        <f t="shared" si="77"/>
        <v>#REF!</v>
      </c>
      <c r="G87" s="60" t="e">
        <f t="shared" si="77"/>
        <v>#REF!</v>
      </c>
      <c r="H87" s="60" t="e">
        <f t="shared" si="77"/>
        <v>#REF!</v>
      </c>
      <c r="I87" s="60" t="e">
        <f t="shared" si="77"/>
        <v>#REF!</v>
      </c>
      <c r="J87" s="60" t="e">
        <f t="shared" si="77"/>
        <v>#REF!</v>
      </c>
      <c r="K87" s="60" t="e">
        <f t="shared" si="77"/>
        <v>#REF!</v>
      </c>
      <c r="L87" s="66" t="e">
        <f t="shared" si="77"/>
        <v>#REF!</v>
      </c>
    </row>
    <row r="88" spans="1:12" x14ac:dyDescent="0.2">
      <c r="A88" s="59" t="e">
        <f t="shared" ref="A88:L88" si="78">IF($A$3="male",A331,A210)</f>
        <v>#REF!</v>
      </c>
      <c r="B88" s="60" t="e">
        <f t="shared" si="78"/>
        <v>#REF!</v>
      </c>
      <c r="C88" s="60" t="e">
        <f t="shared" si="78"/>
        <v>#REF!</v>
      </c>
      <c r="D88" s="60" t="e">
        <f t="shared" si="78"/>
        <v>#REF!</v>
      </c>
      <c r="E88" s="60" t="e">
        <f t="shared" si="78"/>
        <v>#REF!</v>
      </c>
      <c r="F88" s="60" t="e">
        <f t="shared" si="78"/>
        <v>#REF!</v>
      </c>
      <c r="G88" s="60" t="e">
        <f t="shared" si="78"/>
        <v>#REF!</v>
      </c>
      <c r="H88" s="60" t="e">
        <f t="shared" si="78"/>
        <v>#REF!</v>
      </c>
      <c r="I88" s="60" t="e">
        <f t="shared" si="78"/>
        <v>#REF!</v>
      </c>
      <c r="J88" s="60" t="e">
        <f t="shared" si="78"/>
        <v>#REF!</v>
      </c>
      <c r="K88" s="60" t="e">
        <f t="shared" si="78"/>
        <v>#REF!</v>
      </c>
      <c r="L88" s="66" t="e">
        <f t="shared" si="78"/>
        <v>#REF!</v>
      </c>
    </row>
    <row r="89" spans="1:12" x14ac:dyDescent="0.2">
      <c r="A89" s="59" t="e">
        <f t="shared" ref="A89:L89" si="79">IF($A$3="male",A332,A211)</f>
        <v>#REF!</v>
      </c>
      <c r="B89" s="60" t="e">
        <f t="shared" si="79"/>
        <v>#REF!</v>
      </c>
      <c r="C89" s="60" t="e">
        <f t="shared" si="79"/>
        <v>#REF!</v>
      </c>
      <c r="D89" s="60" t="e">
        <f t="shared" si="79"/>
        <v>#REF!</v>
      </c>
      <c r="E89" s="60" t="e">
        <f t="shared" si="79"/>
        <v>#REF!</v>
      </c>
      <c r="F89" s="60" t="e">
        <f t="shared" si="79"/>
        <v>#REF!</v>
      </c>
      <c r="G89" s="60" t="e">
        <f t="shared" si="79"/>
        <v>#REF!</v>
      </c>
      <c r="H89" s="60" t="e">
        <f t="shared" si="79"/>
        <v>#REF!</v>
      </c>
      <c r="I89" s="60" t="e">
        <f t="shared" si="79"/>
        <v>#REF!</v>
      </c>
      <c r="J89" s="60" t="e">
        <f t="shared" si="79"/>
        <v>#REF!</v>
      </c>
      <c r="K89" s="60" t="e">
        <f t="shared" si="79"/>
        <v>#REF!</v>
      </c>
      <c r="L89" s="66" t="e">
        <f t="shared" si="79"/>
        <v>#REF!</v>
      </c>
    </row>
    <row r="90" spans="1:12" x14ac:dyDescent="0.2">
      <c r="A90" s="59" t="e">
        <f t="shared" ref="A90:L90" si="80">IF($A$3="male",A333,A212)</f>
        <v>#REF!</v>
      </c>
      <c r="B90" s="60" t="e">
        <f t="shared" si="80"/>
        <v>#REF!</v>
      </c>
      <c r="C90" s="60" t="e">
        <f t="shared" si="80"/>
        <v>#REF!</v>
      </c>
      <c r="D90" s="60" t="e">
        <f t="shared" si="80"/>
        <v>#REF!</v>
      </c>
      <c r="E90" s="60" t="e">
        <f t="shared" si="80"/>
        <v>#REF!</v>
      </c>
      <c r="F90" s="60" t="e">
        <f t="shared" si="80"/>
        <v>#REF!</v>
      </c>
      <c r="G90" s="60" t="e">
        <f t="shared" si="80"/>
        <v>#REF!</v>
      </c>
      <c r="H90" s="60" t="e">
        <f t="shared" si="80"/>
        <v>#REF!</v>
      </c>
      <c r="I90" s="60" t="e">
        <f t="shared" si="80"/>
        <v>#REF!</v>
      </c>
      <c r="J90" s="60" t="e">
        <f t="shared" si="80"/>
        <v>#REF!</v>
      </c>
      <c r="K90" s="60" t="e">
        <f t="shared" si="80"/>
        <v>#REF!</v>
      </c>
      <c r="L90" s="66" t="e">
        <f t="shared" si="80"/>
        <v>#REF!</v>
      </c>
    </row>
    <row r="91" spans="1:12" x14ac:dyDescent="0.2">
      <c r="A91" s="59" t="e">
        <f t="shared" ref="A91:L91" si="81">IF($A$3="male",A334,A213)</f>
        <v>#REF!</v>
      </c>
      <c r="B91" s="60" t="e">
        <f t="shared" si="81"/>
        <v>#REF!</v>
      </c>
      <c r="C91" s="60" t="e">
        <f t="shared" si="81"/>
        <v>#REF!</v>
      </c>
      <c r="D91" s="60" t="e">
        <f t="shared" si="81"/>
        <v>#REF!</v>
      </c>
      <c r="E91" s="60" t="e">
        <f t="shared" si="81"/>
        <v>#REF!</v>
      </c>
      <c r="F91" s="60" t="e">
        <f t="shared" si="81"/>
        <v>#REF!</v>
      </c>
      <c r="G91" s="60" t="e">
        <f t="shared" si="81"/>
        <v>#REF!</v>
      </c>
      <c r="H91" s="60" t="e">
        <f t="shared" si="81"/>
        <v>#REF!</v>
      </c>
      <c r="I91" s="60" t="e">
        <f t="shared" si="81"/>
        <v>#REF!</v>
      </c>
      <c r="J91" s="60" t="e">
        <f t="shared" si="81"/>
        <v>#REF!</v>
      </c>
      <c r="K91" s="60" t="e">
        <f t="shared" si="81"/>
        <v>#REF!</v>
      </c>
      <c r="L91" s="66" t="e">
        <f t="shared" si="81"/>
        <v>#REF!</v>
      </c>
    </row>
    <row r="92" spans="1:12" x14ac:dyDescent="0.2">
      <c r="A92" s="59" t="e">
        <f t="shared" ref="A92:L92" si="82">IF($A$3="male",A335,A214)</f>
        <v>#REF!</v>
      </c>
      <c r="B92" s="60" t="e">
        <f t="shared" si="82"/>
        <v>#REF!</v>
      </c>
      <c r="C92" s="60" t="e">
        <f t="shared" si="82"/>
        <v>#REF!</v>
      </c>
      <c r="D92" s="60" t="e">
        <f t="shared" si="82"/>
        <v>#REF!</v>
      </c>
      <c r="E92" s="60" t="e">
        <f t="shared" si="82"/>
        <v>#REF!</v>
      </c>
      <c r="F92" s="60" t="e">
        <f t="shared" si="82"/>
        <v>#REF!</v>
      </c>
      <c r="G92" s="60" t="e">
        <f t="shared" si="82"/>
        <v>#REF!</v>
      </c>
      <c r="H92" s="60" t="e">
        <f t="shared" si="82"/>
        <v>#REF!</v>
      </c>
      <c r="I92" s="60" t="e">
        <f t="shared" si="82"/>
        <v>#REF!</v>
      </c>
      <c r="J92" s="60" t="e">
        <f t="shared" si="82"/>
        <v>#REF!</v>
      </c>
      <c r="K92" s="60" t="e">
        <f t="shared" si="82"/>
        <v>#REF!</v>
      </c>
      <c r="L92" s="66" t="e">
        <f t="shared" si="82"/>
        <v>#REF!</v>
      </c>
    </row>
    <row r="93" spans="1:12" x14ac:dyDescent="0.2">
      <c r="A93" s="59" t="e">
        <f t="shared" ref="A93:L93" si="83">IF($A$3="male",A336,A215)</f>
        <v>#REF!</v>
      </c>
      <c r="B93" s="60" t="e">
        <f t="shared" si="83"/>
        <v>#REF!</v>
      </c>
      <c r="C93" s="60" t="e">
        <f t="shared" si="83"/>
        <v>#REF!</v>
      </c>
      <c r="D93" s="60" t="e">
        <f t="shared" si="83"/>
        <v>#REF!</v>
      </c>
      <c r="E93" s="60" t="e">
        <f t="shared" si="83"/>
        <v>#REF!</v>
      </c>
      <c r="F93" s="60" t="e">
        <f t="shared" si="83"/>
        <v>#REF!</v>
      </c>
      <c r="G93" s="60" t="e">
        <f t="shared" si="83"/>
        <v>#REF!</v>
      </c>
      <c r="H93" s="60" t="e">
        <f t="shared" si="83"/>
        <v>#REF!</v>
      </c>
      <c r="I93" s="60" t="e">
        <f t="shared" si="83"/>
        <v>#REF!</v>
      </c>
      <c r="J93" s="60" t="e">
        <f t="shared" si="83"/>
        <v>#REF!</v>
      </c>
      <c r="K93" s="60" t="e">
        <f t="shared" si="83"/>
        <v>#REF!</v>
      </c>
      <c r="L93" s="66" t="e">
        <f t="shared" si="83"/>
        <v>#REF!</v>
      </c>
    </row>
    <row r="94" spans="1:12" x14ac:dyDescent="0.2">
      <c r="A94" s="59" t="e">
        <f t="shared" ref="A94:L94" si="84">IF($A$3="male",A337,A216)</f>
        <v>#REF!</v>
      </c>
      <c r="B94" s="60" t="e">
        <f t="shared" si="84"/>
        <v>#REF!</v>
      </c>
      <c r="C94" s="60" t="e">
        <f t="shared" si="84"/>
        <v>#REF!</v>
      </c>
      <c r="D94" s="60" t="e">
        <f t="shared" si="84"/>
        <v>#REF!</v>
      </c>
      <c r="E94" s="60" t="e">
        <f t="shared" si="84"/>
        <v>#REF!</v>
      </c>
      <c r="F94" s="60" t="e">
        <f t="shared" si="84"/>
        <v>#REF!</v>
      </c>
      <c r="G94" s="60" t="e">
        <f t="shared" si="84"/>
        <v>#REF!</v>
      </c>
      <c r="H94" s="60" t="e">
        <f t="shared" si="84"/>
        <v>#REF!</v>
      </c>
      <c r="I94" s="60" t="e">
        <f t="shared" si="84"/>
        <v>#REF!</v>
      </c>
      <c r="J94" s="60" t="e">
        <f t="shared" si="84"/>
        <v>#REF!</v>
      </c>
      <c r="K94" s="60" t="e">
        <f t="shared" si="84"/>
        <v>#REF!</v>
      </c>
      <c r="L94" s="66" t="e">
        <f t="shared" si="84"/>
        <v>#REF!</v>
      </c>
    </row>
    <row r="95" spans="1:12" x14ac:dyDescent="0.2">
      <c r="A95" s="59" t="e">
        <f t="shared" ref="A95:L95" si="85">IF($A$3="male",A338,A217)</f>
        <v>#REF!</v>
      </c>
      <c r="B95" s="60" t="e">
        <f t="shared" si="85"/>
        <v>#REF!</v>
      </c>
      <c r="C95" s="60" t="e">
        <f t="shared" si="85"/>
        <v>#REF!</v>
      </c>
      <c r="D95" s="60" t="e">
        <f t="shared" si="85"/>
        <v>#REF!</v>
      </c>
      <c r="E95" s="60" t="e">
        <f t="shared" si="85"/>
        <v>#REF!</v>
      </c>
      <c r="F95" s="60" t="e">
        <f t="shared" si="85"/>
        <v>#REF!</v>
      </c>
      <c r="G95" s="60" t="e">
        <f t="shared" si="85"/>
        <v>#REF!</v>
      </c>
      <c r="H95" s="60" t="e">
        <f t="shared" si="85"/>
        <v>#REF!</v>
      </c>
      <c r="I95" s="60" t="e">
        <f t="shared" si="85"/>
        <v>#REF!</v>
      </c>
      <c r="J95" s="60" t="e">
        <f t="shared" si="85"/>
        <v>#REF!</v>
      </c>
      <c r="K95" s="60" t="e">
        <f t="shared" si="85"/>
        <v>#REF!</v>
      </c>
      <c r="L95" s="66" t="e">
        <f t="shared" si="85"/>
        <v>#REF!</v>
      </c>
    </row>
    <row r="96" spans="1:12" x14ac:dyDescent="0.2">
      <c r="A96" s="59" t="e">
        <f t="shared" ref="A96:L96" si="86">IF($A$3="male",A339,A218)</f>
        <v>#REF!</v>
      </c>
      <c r="B96" s="60" t="e">
        <f t="shared" si="86"/>
        <v>#REF!</v>
      </c>
      <c r="C96" s="60" t="e">
        <f t="shared" si="86"/>
        <v>#REF!</v>
      </c>
      <c r="D96" s="60" t="e">
        <f t="shared" si="86"/>
        <v>#REF!</v>
      </c>
      <c r="E96" s="60" t="e">
        <f t="shared" si="86"/>
        <v>#REF!</v>
      </c>
      <c r="F96" s="60" t="e">
        <f t="shared" si="86"/>
        <v>#REF!</v>
      </c>
      <c r="G96" s="60" t="e">
        <f t="shared" si="86"/>
        <v>#REF!</v>
      </c>
      <c r="H96" s="60" t="e">
        <f t="shared" si="86"/>
        <v>#REF!</v>
      </c>
      <c r="I96" s="60" t="e">
        <f t="shared" si="86"/>
        <v>#REF!</v>
      </c>
      <c r="J96" s="60" t="e">
        <f t="shared" si="86"/>
        <v>#REF!</v>
      </c>
      <c r="K96" s="60" t="e">
        <f t="shared" si="86"/>
        <v>#REF!</v>
      </c>
      <c r="L96" s="66" t="e">
        <f t="shared" si="86"/>
        <v>#REF!</v>
      </c>
    </row>
    <row r="97" spans="1:12" x14ac:dyDescent="0.2">
      <c r="A97" s="59" t="e">
        <f t="shared" ref="A97:L97" si="87">IF($A$3="male",A340,A219)</f>
        <v>#REF!</v>
      </c>
      <c r="B97" s="60" t="e">
        <f t="shared" si="87"/>
        <v>#REF!</v>
      </c>
      <c r="C97" s="60" t="e">
        <f t="shared" si="87"/>
        <v>#REF!</v>
      </c>
      <c r="D97" s="60" t="e">
        <f t="shared" si="87"/>
        <v>#REF!</v>
      </c>
      <c r="E97" s="60" t="e">
        <f t="shared" si="87"/>
        <v>#REF!</v>
      </c>
      <c r="F97" s="60" t="e">
        <f t="shared" si="87"/>
        <v>#REF!</v>
      </c>
      <c r="G97" s="60" t="e">
        <f t="shared" si="87"/>
        <v>#REF!</v>
      </c>
      <c r="H97" s="60" t="e">
        <f t="shared" si="87"/>
        <v>#REF!</v>
      </c>
      <c r="I97" s="60" t="e">
        <f t="shared" si="87"/>
        <v>#REF!</v>
      </c>
      <c r="J97" s="60" t="e">
        <f t="shared" si="87"/>
        <v>#REF!</v>
      </c>
      <c r="K97" s="60" t="e">
        <f t="shared" si="87"/>
        <v>#REF!</v>
      </c>
      <c r="L97" s="66" t="e">
        <f t="shared" si="87"/>
        <v>#REF!</v>
      </c>
    </row>
    <row r="98" spans="1:12" x14ac:dyDescent="0.2">
      <c r="A98" s="59" t="e">
        <f t="shared" ref="A98:L98" si="88">IF($A$3="male",A341,A220)</f>
        <v>#REF!</v>
      </c>
      <c r="B98" s="60" t="e">
        <f t="shared" si="88"/>
        <v>#REF!</v>
      </c>
      <c r="C98" s="60" t="e">
        <f t="shared" si="88"/>
        <v>#REF!</v>
      </c>
      <c r="D98" s="60" t="e">
        <f t="shared" si="88"/>
        <v>#REF!</v>
      </c>
      <c r="E98" s="60" t="e">
        <f t="shared" si="88"/>
        <v>#REF!</v>
      </c>
      <c r="F98" s="60" t="e">
        <f t="shared" si="88"/>
        <v>#REF!</v>
      </c>
      <c r="G98" s="60" t="e">
        <f t="shared" si="88"/>
        <v>#REF!</v>
      </c>
      <c r="H98" s="60" t="e">
        <f t="shared" si="88"/>
        <v>#REF!</v>
      </c>
      <c r="I98" s="60" t="e">
        <f t="shared" si="88"/>
        <v>#REF!</v>
      </c>
      <c r="J98" s="60" t="e">
        <f t="shared" si="88"/>
        <v>#REF!</v>
      </c>
      <c r="K98" s="60" t="e">
        <f t="shared" si="88"/>
        <v>#REF!</v>
      </c>
      <c r="L98" s="66" t="e">
        <f t="shared" si="88"/>
        <v>#REF!</v>
      </c>
    </row>
    <row r="99" spans="1:12" x14ac:dyDescent="0.2">
      <c r="A99" s="59" t="e">
        <f t="shared" ref="A99:L99" si="89">IF($A$3="male",A342,A221)</f>
        <v>#REF!</v>
      </c>
      <c r="B99" s="60" t="e">
        <f t="shared" si="89"/>
        <v>#REF!</v>
      </c>
      <c r="C99" s="60" t="e">
        <f t="shared" si="89"/>
        <v>#REF!</v>
      </c>
      <c r="D99" s="60" t="e">
        <f t="shared" si="89"/>
        <v>#REF!</v>
      </c>
      <c r="E99" s="60" t="e">
        <f t="shared" si="89"/>
        <v>#REF!</v>
      </c>
      <c r="F99" s="60" t="e">
        <f t="shared" si="89"/>
        <v>#REF!</v>
      </c>
      <c r="G99" s="60" t="e">
        <f t="shared" si="89"/>
        <v>#REF!</v>
      </c>
      <c r="H99" s="60" t="e">
        <f t="shared" si="89"/>
        <v>#REF!</v>
      </c>
      <c r="I99" s="60" t="e">
        <f t="shared" si="89"/>
        <v>#REF!</v>
      </c>
      <c r="J99" s="60" t="e">
        <f t="shared" si="89"/>
        <v>#REF!</v>
      </c>
      <c r="K99" s="60" t="e">
        <f t="shared" si="89"/>
        <v>#REF!</v>
      </c>
      <c r="L99" s="66" t="e">
        <f t="shared" si="89"/>
        <v>#REF!</v>
      </c>
    </row>
    <row r="100" spans="1:12" x14ac:dyDescent="0.2">
      <c r="A100" s="59" t="e">
        <f t="shared" ref="A100:L100" si="90">IF($A$3="male",A343,A222)</f>
        <v>#REF!</v>
      </c>
      <c r="B100" s="60" t="e">
        <f t="shared" si="90"/>
        <v>#REF!</v>
      </c>
      <c r="C100" s="60" t="e">
        <f t="shared" si="90"/>
        <v>#REF!</v>
      </c>
      <c r="D100" s="60" t="e">
        <f t="shared" si="90"/>
        <v>#REF!</v>
      </c>
      <c r="E100" s="60" t="e">
        <f t="shared" si="90"/>
        <v>#REF!</v>
      </c>
      <c r="F100" s="60" t="e">
        <f t="shared" si="90"/>
        <v>#REF!</v>
      </c>
      <c r="G100" s="60" t="e">
        <f t="shared" si="90"/>
        <v>#REF!</v>
      </c>
      <c r="H100" s="60" t="e">
        <f t="shared" si="90"/>
        <v>#REF!</v>
      </c>
      <c r="I100" s="60" t="e">
        <f t="shared" si="90"/>
        <v>#REF!</v>
      </c>
      <c r="J100" s="60" t="e">
        <f t="shared" si="90"/>
        <v>#REF!</v>
      </c>
      <c r="K100" s="60" t="e">
        <f t="shared" si="90"/>
        <v>#REF!</v>
      </c>
      <c r="L100" s="66" t="e">
        <f t="shared" si="90"/>
        <v>#REF!</v>
      </c>
    </row>
    <row r="101" spans="1:12" x14ac:dyDescent="0.2">
      <c r="A101" s="59" t="e">
        <f t="shared" ref="A101:L101" si="91">IF($A$3="male",A344,A223)</f>
        <v>#REF!</v>
      </c>
      <c r="B101" s="60" t="e">
        <f t="shared" si="91"/>
        <v>#REF!</v>
      </c>
      <c r="C101" s="60" t="e">
        <f t="shared" si="91"/>
        <v>#REF!</v>
      </c>
      <c r="D101" s="60" t="e">
        <f t="shared" si="91"/>
        <v>#REF!</v>
      </c>
      <c r="E101" s="60" t="e">
        <f t="shared" si="91"/>
        <v>#REF!</v>
      </c>
      <c r="F101" s="60" t="e">
        <f t="shared" si="91"/>
        <v>#REF!</v>
      </c>
      <c r="G101" s="60" t="e">
        <f t="shared" si="91"/>
        <v>#REF!</v>
      </c>
      <c r="H101" s="60" t="e">
        <f t="shared" si="91"/>
        <v>#REF!</v>
      </c>
      <c r="I101" s="60" t="e">
        <f t="shared" si="91"/>
        <v>#REF!</v>
      </c>
      <c r="J101" s="60" t="e">
        <f t="shared" si="91"/>
        <v>#REF!</v>
      </c>
      <c r="K101" s="60" t="e">
        <f t="shared" si="91"/>
        <v>#REF!</v>
      </c>
      <c r="L101" s="66" t="e">
        <f t="shared" si="91"/>
        <v>#REF!</v>
      </c>
    </row>
    <row r="102" spans="1:12" x14ac:dyDescent="0.2">
      <c r="A102" s="59" t="e">
        <f t="shared" ref="A102:L102" si="92">IF($A$3="male",A345,A224)</f>
        <v>#REF!</v>
      </c>
      <c r="B102" s="60" t="e">
        <f t="shared" si="92"/>
        <v>#REF!</v>
      </c>
      <c r="C102" s="60" t="e">
        <f t="shared" si="92"/>
        <v>#REF!</v>
      </c>
      <c r="D102" s="60" t="e">
        <f t="shared" si="92"/>
        <v>#REF!</v>
      </c>
      <c r="E102" s="60" t="e">
        <f t="shared" si="92"/>
        <v>#REF!</v>
      </c>
      <c r="F102" s="60" t="e">
        <f t="shared" si="92"/>
        <v>#REF!</v>
      </c>
      <c r="G102" s="60" t="e">
        <f t="shared" si="92"/>
        <v>#REF!</v>
      </c>
      <c r="H102" s="60" t="e">
        <f t="shared" si="92"/>
        <v>#REF!</v>
      </c>
      <c r="I102" s="60" t="e">
        <f t="shared" si="92"/>
        <v>#REF!</v>
      </c>
      <c r="J102" s="60" t="e">
        <f t="shared" si="92"/>
        <v>#REF!</v>
      </c>
      <c r="K102" s="60" t="e">
        <f t="shared" si="92"/>
        <v>#REF!</v>
      </c>
      <c r="L102" s="66" t="e">
        <f t="shared" si="92"/>
        <v>#REF!</v>
      </c>
    </row>
    <row r="103" spans="1:12" x14ac:dyDescent="0.2">
      <c r="A103" s="59" t="e">
        <f t="shared" ref="A103:L103" si="93">IF($A$3="male",A346,A225)</f>
        <v>#REF!</v>
      </c>
      <c r="B103" s="60" t="e">
        <f t="shared" si="93"/>
        <v>#REF!</v>
      </c>
      <c r="C103" s="60" t="e">
        <f t="shared" si="93"/>
        <v>#REF!</v>
      </c>
      <c r="D103" s="60" t="e">
        <f t="shared" si="93"/>
        <v>#REF!</v>
      </c>
      <c r="E103" s="60" t="e">
        <f t="shared" si="93"/>
        <v>#REF!</v>
      </c>
      <c r="F103" s="60" t="e">
        <f t="shared" si="93"/>
        <v>#REF!</v>
      </c>
      <c r="G103" s="60" t="e">
        <f t="shared" si="93"/>
        <v>#REF!</v>
      </c>
      <c r="H103" s="60" t="e">
        <f t="shared" si="93"/>
        <v>#REF!</v>
      </c>
      <c r="I103" s="60" t="e">
        <f t="shared" si="93"/>
        <v>#REF!</v>
      </c>
      <c r="J103" s="60" t="e">
        <f t="shared" si="93"/>
        <v>#REF!</v>
      </c>
      <c r="K103" s="60" t="e">
        <f t="shared" si="93"/>
        <v>#REF!</v>
      </c>
      <c r="L103" s="66" t="e">
        <f t="shared" si="93"/>
        <v>#REF!</v>
      </c>
    </row>
    <row r="104" spans="1:12" x14ac:dyDescent="0.2">
      <c r="A104" s="59" t="e">
        <f t="shared" ref="A104:L104" si="94">IF($A$3="male",A347,A226)</f>
        <v>#REF!</v>
      </c>
      <c r="B104" s="60" t="e">
        <f t="shared" si="94"/>
        <v>#REF!</v>
      </c>
      <c r="C104" s="60" t="e">
        <f t="shared" si="94"/>
        <v>#REF!</v>
      </c>
      <c r="D104" s="60" t="e">
        <f t="shared" si="94"/>
        <v>#REF!</v>
      </c>
      <c r="E104" s="60" t="e">
        <f t="shared" si="94"/>
        <v>#REF!</v>
      </c>
      <c r="F104" s="60" t="e">
        <f t="shared" si="94"/>
        <v>#REF!</v>
      </c>
      <c r="G104" s="60" t="e">
        <f t="shared" si="94"/>
        <v>#REF!</v>
      </c>
      <c r="H104" s="60" t="e">
        <f t="shared" si="94"/>
        <v>#REF!</v>
      </c>
      <c r="I104" s="60" t="e">
        <f t="shared" si="94"/>
        <v>#REF!</v>
      </c>
      <c r="J104" s="60" t="e">
        <f t="shared" si="94"/>
        <v>#REF!</v>
      </c>
      <c r="K104" s="60" t="e">
        <f t="shared" si="94"/>
        <v>#REF!</v>
      </c>
      <c r="L104" s="66" t="e">
        <f t="shared" si="94"/>
        <v>#REF!</v>
      </c>
    </row>
    <row r="105" spans="1:12" x14ac:dyDescent="0.2">
      <c r="A105" s="59" t="e">
        <f t="shared" ref="A105:L105" si="95">IF($A$3="male",A348,A227)</f>
        <v>#REF!</v>
      </c>
      <c r="B105" s="60" t="e">
        <f t="shared" si="95"/>
        <v>#REF!</v>
      </c>
      <c r="C105" s="60" t="e">
        <f t="shared" si="95"/>
        <v>#REF!</v>
      </c>
      <c r="D105" s="60" t="e">
        <f t="shared" si="95"/>
        <v>#REF!</v>
      </c>
      <c r="E105" s="60" t="e">
        <f t="shared" si="95"/>
        <v>#REF!</v>
      </c>
      <c r="F105" s="60" t="e">
        <f t="shared" si="95"/>
        <v>#REF!</v>
      </c>
      <c r="G105" s="60" t="e">
        <f t="shared" si="95"/>
        <v>#REF!</v>
      </c>
      <c r="H105" s="60" t="e">
        <f t="shared" si="95"/>
        <v>#REF!</v>
      </c>
      <c r="I105" s="60" t="e">
        <f t="shared" si="95"/>
        <v>#REF!</v>
      </c>
      <c r="J105" s="60" t="e">
        <f t="shared" si="95"/>
        <v>#REF!</v>
      </c>
      <c r="K105" s="60" t="e">
        <f t="shared" si="95"/>
        <v>#REF!</v>
      </c>
      <c r="L105" s="66" t="e">
        <f t="shared" si="95"/>
        <v>#REF!</v>
      </c>
    </row>
    <row r="106" spans="1:12" x14ac:dyDescent="0.2">
      <c r="A106" s="59" t="e">
        <f t="shared" ref="A106:L106" si="96">IF($A$3="male",A349,A228)</f>
        <v>#REF!</v>
      </c>
      <c r="B106" s="60" t="e">
        <f t="shared" si="96"/>
        <v>#REF!</v>
      </c>
      <c r="C106" s="60" t="e">
        <f t="shared" si="96"/>
        <v>#REF!</v>
      </c>
      <c r="D106" s="60" t="e">
        <f t="shared" si="96"/>
        <v>#REF!</v>
      </c>
      <c r="E106" s="60" t="e">
        <f t="shared" si="96"/>
        <v>#REF!</v>
      </c>
      <c r="F106" s="60" t="e">
        <f t="shared" si="96"/>
        <v>#REF!</v>
      </c>
      <c r="G106" s="60" t="e">
        <f t="shared" si="96"/>
        <v>#REF!</v>
      </c>
      <c r="H106" s="60" t="e">
        <f t="shared" si="96"/>
        <v>#REF!</v>
      </c>
      <c r="I106" s="60" t="e">
        <f t="shared" si="96"/>
        <v>#REF!</v>
      </c>
      <c r="J106" s="60" t="e">
        <f t="shared" si="96"/>
        <v>#REF!</v>
      </c>
      <c r="K106" s="60" t="e">
        <f t="shared" si="96"/>
        <v>#REF!</v>
      </c>
      <c r="L106" s="66" t="e">
        <f t="shared" si="96"/>
        <v>#REF!</v>
      </c>
    </row>
    <row r="107" spans="1:12" x14ac:dyDescent="0.2">
      <c r="A107" s="59" t="e">
        <f t="shared" ref="A107:L107" si="97">IF($A$3="male",A350,A229)</f>
        <v>#REF!</v>
      </c>
      <c r="B107" s="60" t="e">
        <f t="shared" si="97"/>
        <v>#REF!</v>
      </c>
      <c r="C107" s="60" t="e">
        <f t="shared" si="97"/>
        <v>#REF!</v>
      </c>
      <c r="D107" s="60" t="e">
        <f t="shared" si="97"/>
        <v>#REF!</v>
      </c>
      <c r="E107" s="60" t="e">
        <f t="shared" si="97"/>
        <v>#REF!</v>
      </c>
      <c r="F107" s="60" t="e">
        <f t="shared" si="97"/>
        <v>#REF!</v>
      </c>
      <c r="G107" s="60" t="e">
        <f t="shared" si="97"/>
        <v>#REF!</v>
      </c>
      <c r="H107" s="60" t="e">
        <f t="shared" si="97"/>
        <v>#REF!</v>
      </c>
      <c r="I107" s="60" t="e">
        <f t="shared" si="97"/>
        <v>#REF!</v>
      </c>
      <c r="J107" s="60" t="e">
        <f t="shared" si="97"/>
        <v>#REF!</v>
      </c>
      <c r="K107" s="60" t="e">
        <f t="shared" si="97"/>
        <v>#REF!</v>
      </c>
      <c r="L107" s="66" t="e">
        <f t="shared" si="97"/>
        <v>#REF!</v>
      </c>
    </row>
    <row r="108" spans="1:12" x14ac:dyDescent="0.2">
      <c r="A108" s="59" t="e">
        <f t="shared" ref="A108:L108" si="98">IF($A$3="male",A351,A230)</f>
        <v>#REF!</v>
      </c>
      <c r="B108" s="60" t="e">
        <f t="shared" si="98"/>
        <v>#REF!</v>
      </c>
      <c r="C108" s="60" t="e">
        <f t="shared" si="98"/>
        <v>#REF!</v>
      </c>
      <c r="D108" s="60" t="e">
        <f t="shared" si="98"/>
        <v>#REF!</v>
      </c>
      <c r="E108" s="60" t="e">
        <f t="shared" si="98"/>
        <v>#REF!</v>
      </c>
      <c r="F108" s="60" t="e">
        <f t="shared" si="98"/>
        <v>#REF!</v>
      </c>
      <c r="G108" s="60" t="e">
        <f t="shared" si="98"/>
        <v>#REF!</v>
      </c>
      <c r="H108" s="60" t="e">
        <f t="shared" si="98"/>
        <v>#REF!</v>
      </c>
      <c r="I108" s="60" t="e">
        <f t="shared" si="98"/>
        <v>#REF!</v>
      </c>
      <c r="J108" s="60" t="e">
        <f t="shared" si="98"/>
        <v>#REF!</v>
      </c>
      <c r="K108" s="60" t="e">
        <f t="shared" si="98"/>
        <v>#REF!</v>
      </c>
      <c r="L108" s="66" t="e">
        <f t="shared" si="98"/>
        <v>#REF!</v>
      </c>
    </row>
    <row r="109" spans="1:12" x14ac:dyDescent="0.2">
      <c r="A109" s="59" t="e">
        <f t="shared" ref="A109:L109" si="99">IF($A$3="male",A352,A231)</f>
        <v>#REF!</v>
      </c>
      <c r="B109" s="60" t="e">
        <f t="shared" si="99"/>
        <v>#REF!</v>
      </c>
      <c r="C109" s="60" t="e">
        <f t="shared" si="99"/>
        <v>#REF!</v>
      </c>
      <c r="D109" s="60" t="e">
        <f t="shared" si="99"/>
        <v>#REF!</v>
      </c>
      <c r="E109" s="60" t="e">
        <f t="shared" si="99"/>
        <v>#REF!</v>
      </c>
      <c r="F109" s="60" t="e">
        <f t="shared" si="99"/>
        <v>#REF!</v>
      </c>
      <c r="G109" s="60" t="e">
        <f t="shared" si="99"/>
        <v>#REF!</v>
      </c>
      <c r="H109" s="60" t="e">
        <f t="shared" si="99"/>
        <v>#REF!</v>
      </c>
      <c r="I109" s="60" t="e">
        <f t="shared" si="99"/>
        <v>#REF!</v>
      </c>
      <c r="J109" s="60" t="e">
        <f t="shared" si="99"/>
        <v>#REF!</v>
      </c>
      <c r="K109" s="60" t="e">
        <f t="shared" si="99"/>
        <v>#REF!</v>
      </c>
      <c r="L109" s="66" t="e">
        <f t="shared" si="99"/>
        <v>#REF!</v>
      </c>
    </row>
    <row r="110" spans="1:12" x14ac:dyDescent="0.2">
      <c r="A110" s="59" t="e">
        <f t="shared" ref="A110:L110" si="100">IF($A$3="male",A353,A232)</f>
        <v>#REF!</v>
      </c>
      <c r="B110" s="60" t="e">
        <f t="shared" si="100"/>
        <v>#REF!</v>
      </c>
      <c r="C110" s="60" t="e">
        <f t="shared" si="100"/>
        <v>#REF!</v>
      </c>
      <c r="D110" s="60" t="e">
        <f t="shared" si="100"/>
        <v>#REF!</v>
      </c>
      <c r="E110" s="60" t="e">
        <f t="shared" si="100"/>
        <v>#REF!</v>
      </c>
      <c r="F110" s="60" t="e">
        <f t="shared" si="100"/>
        <v>#REF!</v>
      </c>
      <c r="G110" s="60" t="e">
        <f t="shared" si="100"/>
        <v>#REF!</v>
      </c>
      <c r="H110" s="60" t="e">
        <f t="shared" si="100"/>
        <v>#REF!</v>
      </c>
      <c r="I110" s="60" t="e">
        <f t="shared" si="100"/>
        <v>#REF!</v>
      </c>
      <c r="J110" s="60" t="e">
        <f t="shared" si="100"/>
        <v>#REF!</v>
      </c>
      <c r="K110" s="60" t="e">
        <f t="shared" si="100"/>
        <v>#REF!</v>
      </c>
      <c r="L110" s="66" t="e">
        <f t="shared" si="100"/>
        <v>#REF!</v>
      </c>
    </row>
    <row r="111" spans="1:12" x14ac:dyDescent="0.2">
      <c r="A111" s="59" t="e">
        <f t="shared" ref="A111:L111" si="101">IF($A$3="male",A354,A233)</f>
        <v>#REF!</v>
      </c>
      <c r="B111" s="60" t="e">
        <f t="shared" si="101"/>
        <v>#REF!</v>
      </c>
      <c r="C111" s="60" t="e">
        <f t="shared" si="101"/>
        <v>#REF!</v>
      </c>
      <c r="D111" s="60" t="e">
        <f t="shared" si="101"/>
        <v>#REF!</v>
      </c>
      <c r="E111" s="60" t="e">
        <f t="shared" si="101"/>
        <v>#REF!</v>
      </c>
      <c r="F111" s="60" t="e">
        <f t="shared" si="101"/>
        <v>#REF!</v>
      </c>
      <c r="G111" s="60" t="e">
        <f t="shared" si="101"/>
        <v>#REF!</v>
      </c>
      <c r="H111" s="60" t="e">
        <f t="shared" si="101"/>
        <v>#REF!</v>
      </c>
      <c r="I111" s="60" t="e">
        <f t="shared" si="101"/>
        <v>#REF!</v>
      </c>
      <c r="J111" s="60" t="e">
        <f t="shared" si="101"/>
        <v>#REF!</v>
      </c>
      <c r="K111" s="60" t="e">
        <f t="shared" si="101"/>
        <v>#REF!</v>
      </c>
      <c r="L111" s="66" t="e">
        <f t="shared" si="101"/>
        <v>#REF!</v>
      </c>
    </row>
    <row r="112" spans="1:12" x14ac:dyDescent="0.2">
      <c r="A112" s="59" t="e">
        <f t="shared" ref="A112:L112" si="102">IF($A$3="male",A355,A234)</f>
        <v>#REF!</v>
      </c>
      <c r="B112" s="60" t="e">
        <f t="shared" si="102"/>
        <v>#REF!</v>
      </c>
      <c r="C112" s="60" t="e">
        <f t="shared" si="102"/>
        <v>#REF!</v>
      </c>
      <c r="D112" s="60" t="e">
        <f t="shared" si="102"/>
        <v>#REF!</v>
      </c>
      <c r="E112" s="60" t="e">
        <f t="shared" si="102"/>
        <v>#REF!</v>
      </c>
      <c r="F112" s="60" t="e">
        <f t="shared" si="102"/>
        <v>#REF!</v>
      </c>
      <c r="G112" s="60" t="e">
        <f t="shared" si="102"/>
        <v>#REF!</v>
      </c>
      <c r="H112" s="60" t="e">
        <f t="shared" si="102"/>
        <v>#REF!</v>
      </c>
      <c r="I112" s="60" t="e">
        <f t="shared" si="102"/>
        <v>#REF!</v>
      </c>
      <c r="J112" s="60" t="e">
        <f t="shared" si="102"/>
        <v>#REF!</v>
      </c>
      <c r="K112" s="60" t="e">
        <f t="shared" si="102"/>
        <v>#REF!</v>
      </c>
      <c r="L112" s="66" t="e">
        <f t="shared" si="102"/>
        <v>#REF!</v>
      </c>
    </row>
    <row r="113" spans="1:12" x14ac:dyDescent="0.2">
      <c r="A113" s="59" t="e">
        <f t="shared" ref="A113:L113" si="103">IF($A$3="male",A356,A235)</f>
        <v>#REF!</v>
      </c>
      <c r="B113" s="60" t="e">
        <f t="shared" si="103"/>
        <v>#REF!</v>
      </c>
      <c r="C113" s="60" t="e">
        <f t="shared" si="103"/>
        <v>#REF!</v>
      </c>
      <c r="D113" s="60" t="e">
        <f t="shared" si="103"/>
        <v>#REF!</v>
      </c>
      <c r="E113" s="60" t="e">
        <f t="shared" si="103"/>
        <v>#REF!</v>
      </c>
      <c r="F113" s="60" t="e">
        <f t="shared" si="103"/>
        <v>#REF!</v>
      </c>
      <c r="G113" s="60" t="e">
        <f t="shared" si="103"/>
        <v>#REF!</v>
      </c>
      <c r="H113" s="60" t="e">
        <f t="shared" si="103"/>
        <v>#REF!</v>
      </c>
      <c r="I113" s="60" t="e">
        <f t="shared" si="103"/>
        <v>#REF!</v>
      </c>
      <c r="J113" s="60" t="e">
        <f t="shared" si="103"/>
        <v>#REF!</v>
      </c>
      <c r="K113" s="60" t="e">
        <f t="shared" si="103"/>
        <v>#REF!</v>
      </c>
      <c r="L113" s="66" t="e">
        <f t="shared" si="103"/>
        <v>#REF!</v>
      </c>
    </row>
    <row r="114" spans="1:12" x14ac:dyDescent="0.2">
      <c r="A114" s="59" t="e">
        <f t="shared" ref="A114:L114" si="104">IF($A$3="male",A357,A236)</f>
        <v>#REF!</v>
      </c>
      <c r="B114" s="60" t="e">
        <f t="shared" si="104"/>
        <v>#REF!</v>
      </c>
      <c r="C114" s="60" t="e">
        <f t="shared" si="104"/>
        <v>#REF!</v>
      </c>
      <c r="D114" s="60" t="e">
        <f t="shared" si="104"/>
        <v>#REF!</v>
      </c>
      <c r="E114" s="60" t="e">
        <f t="shared" si="104"/>
        <v>#REF!</v>
      </c>
      <c r="F114" s="60" t="e">
        <f t="shared" si="104"/>
        <v>#REF!</v>
      </c>
      <c r="G114" s="60" t="e">
        <f t="shared" si="104"/>
        <v>#REF!</v>
      </c>
      <c r="H114" s="60" t="e">
        <f t="shared" si="104"/>
        <v>#REF!</v>
      </c>
      <c r="I114" s="60" t="e">
        <f t="shared" si="104"/>
        <v>#REF!</v>
      </c>
      <c r="J114" s="60" t="e">
        <f t="shared" si="104"/>
        <v>#REF!</v>
      </c>
      <c r="K114" s="60" t="e">
        <f t="shared" si="104"/>
        <v>#REF!</v>
      </c>
      <c r="L114" s="66" t="e">
        <f t="shared" si="104"/>
        <v>#REF!</v>
      </c>
    </row>
    <row r="115" spans="1:12" x14ac:dyDescent="0.2">
      <c r="A115" s="59" t="e">
        <f t="shared" ref="A115:L115" si="105">IF($A$3="male",A358,A237)</f>
        <v>#REF!</v>
      </c>
      <c r="B115" s="60" t="e">
        <f t="shared" si="105"/>
        <v>#REF!</v>
      </c>
      <c r="C115" s="60" t="e">
        <f t="shared" si="105"/>
        <v>#REF!</v>
      </c>
      <c r="D115" s="60" t="e">
        <f t="shared" si="105"/>
        <v>#REF!</v>
      </c>
      <c r="E115" s="60" t="e">
        <f t="shared" si="105"/>
        <v>#REF!</v>
      </c>
      <c r="F115" s="60" t="e">
        <f t="shared" si="105"/>
        <v>#REF!</v>
      </c>
      <c r="G115" s="60" t="e">
        <f t="shared" si="105"/>
        <v>#REF!</v>
      </c>
      <c r="H115" s="60" t="e">
        <f t="shared" si="105"/>
        <v>#REF!</v>
      </c>
      <c r="I115" s="60" t="e">
        <f t="shared" si="105"/>
        <v>#REF!</v>
      </c>
      <c r="J115" s="60" t="e">
        <f t="shared" si="105"/>
        <v>#REF!</v>
      </c>
      <c r="K115" s="60" t="e">
        <f t="shared" si="105"/>
        <v>#REF!</v>
      </c>
      <c r="L115" s="66" t="e">
        <f t="shared" si="105"/>
        <v>#REF!</v>
      </c>
    </row>
    <row r="116" spans="1:12" x14ac:dyDescent="0.2">
      <c r="A116" s="59" t="e">
        <f t="shared" ref="A116:L116" si="106">IF($A$3="male",A359,A238)</f>
        <v>#REF!</v>
      </c>
      <c r="B116" s="60" t="e">
        <f t="shared" si="106"/>
        <v>#REF!</v>
      </c>
      <c r="C116" s="60" t="e">
        <f t="shared" si="106"/>
        <v>#REF!</v>
      </c>
      <c r="D116" s="60" t="e">
        <f t="shared" si="106"/>
        <v>#REF!</v>
      </c>
      <c r="E116" s="60" t="e">
        <f t="shared" si="106"/>
        <v>#REF!</v>
      </c>
      <c r="F116" s="60" t="e">
        <f t="shared" si="106"/>
        <v>#REF!</v>
      </c>
      <c r="G116" s="60" t="e">
        <f t="shared" si="106"/>
        <v>#REF!</v>
      </c>
      <c r="H116" s="60" t="e">
        <f t="shared" si="106"/>
        <v>#REF!</v>
      </c>
      <c r="I116" s="60" t="e">
        <f t="shared" si="106"/>
        <v>#REF!</v>
      </c>
      <c r="J116" s="60" t="e">
        <f t="shared" si="106"/>
        <v>#REF!</v>
      </c>
      <c r="K116" s="60" t="e">
        <f t="shared" si="106"/>
        <v>#REF!</v>
      </c>
      <c r="L116" s="66" t="e">
        <f t="shared" si="106"/>
        <v>#REF!</v>
      </c>
    </row>
    <row r="117" spans="1:12" x14ac:dyDescent="0.2">
      <c r="A117" s="59" t="e">
        <f t="shared" ref="A117:L117" si="107">IF($A$3="male",A360,A239)</f>
        <v>#REF!</v>
      </c>
      <c r="B117" s="60" t="e">
        <f t="shared" si="107"/>
        <v>#REF!</v>
      </c>
      <c r="C117" s="60" t="e">
        <f t="shared" si="107"/>
        <v>#REF!</v>
      </c>
      <c r="D117" s="60" t="e">
        <f t="shared" si="107"/>
        <v>#REF!</v>
      </c>
      <c r="E117" s="60" t="e">
        <f t="shared" si="107"/>
        <v>#REF!</v>
      </c>
      <c r="F117" s="60" t="e">
        <f t="shared" si="107"/>
        <v>#REF!</v>
      </c>
      <c r="G117" s="60" t="e">
        <f t="shared" si="107"/>
        <v>#REF!</v>
      </c>
      <c r="H117" s="60" t="e">
        <f t="shared" si="107"/>
        <v>#REF!</v>
      </c>
      <c r="I117" s="60" t="e">
        <f t="shared" si="107"/>
        <v>#REF!</v>
      </c>
      <c r="J117" s="60" t="e">
        <f t="shared" si="107"/>
        <v>#REF!</v>
      </c>
      <c r="K117" s="60" t="e">
        <f t="shared" si="107"/>
        <v>#REF!</v>
      </c>
      <c r="L117" s="66" t="e">
        <f t="shared" si="107"/>
        <v>#REF!</v>
      </c>
    </row>
    <row r="118" spans="1:12" x14ac:dyDescent="0.2">
      <c r="A118" s="59" t="e">
        <f t="shared" ref="A118:L120" si="108">IF($A$3="male",A361,A240)</f>
        <v>#REF!</v>
      </c>
      <c r="B118" s="60" t="e">
        <f t="shared" si="108"/>
        <v>#REF!</v>
      </c>
      <c r="C118" s="60" t="e">
        <f t="shared" si="108"/>
        <v>#REF!</v>
      </c>
      <c r="D118" s="60" t="e">
        <f t="shared" si="108"/>
        <v>#REF!</v>
      </c>
      <c r="E118" s="60" t="e">
        <f t="shared" si="108"/>
        <v>#REF!</v>
      </c>
      <c r="F118" s="60" t="e">
        <f t="shared" si="108"/>
        <v>#REF!</v>
      </c>
      <c r="G118" s="60" t="e">
        <f t="shared" si="108"/>
        <v>#REF!</v>
      </c>
      <c r="H118" s="60" t="e">
        <f t="shared" si="108"/>
        <v>#REF!</v>
      </c>
      <c r="I118" s="60" t="e">
        <f t="shared" si="108"/>
        <v>#REF!</v>
      </c>
      <c r="J118" s="60" t="e">
        <f t="shared" si="108"/>
        <v>#REF!</v>
      </c>
      <c r="K118" s="60" t="e">
        <f t="shared" si="108"/>
        <v>#REF!</v>
      </c>
      <c r="L118" s="66" t="e">
        <f t="shared" si="108"/>
        <v>#REF!</v>
      </c>
    </row>
    <row r="119" spans="1:12" x14ac:dyDescent="0.2">
      <c r="A119" s="59" t="e">
        <f t="shared" si="108"/>
        <v>#REF!</v>
      </c>
      <c r="B119" s="60" t="e">
        <f t="shared" si="108"/>
        <v>#REF!</v>
      </c>
      <c r="C119" s="60" t="e">
        <f t="shared" si="108"/>
        <v>#REF!</v>
      </c>
      <c r="D119" s="60" t="e">
        <f t="shared" si="108"/>
        <v>#REF!</v>
      </c>
      <c r="E119" s="60" t="e">
        <f t="shared" si="108"/>
        <v>#REF!</v>
      </c>
      <c r="F119" s="60" t="e">
        <f t="shared" si="108"/>
        <v>#REF!</v>
      </c>
      <c r="G119" s="60" t="e">
        <f t="shared" si="108"/>
        <v>#REF!</v>
      </c>
      <c r="H119" s="60" t="e">
        <f t="shared" si="108"/>
        <v>#REF!</v>
      </c>
      <c r="I119" s="60" t="e">
        <f t="shared" si="108"/>
        <v>#REF!</v>
      </c>
      <c r="J119" s="60" t="e">
        <f t="shared" si="108"/>
        <v>#REF!</v>
      </c>
      <c r="K119" s="60" t="e">
        <f t="shared" si="108"/>
        <v>#REF!</v>
      </c>
      <c r="L119" s="66" t="e">
        <f t="shared" si="108"/>
        <v>#REF!</v>
      </c>
    </row>
    <row r="120" spans="1:12" ht="13.5" thickBot="1" x14ac:dyDescent="0.25">
      <c r="A120" s="59" t="e">
        <f t="shared" si="108"/>
        <v>#REF!</v>
      </c>
      <c r="B120" s="60" t="e">
        <f t="shared" si="108"/>
        <v>#REF!</v>
      </c>
      <c r="C120" s="60" t="e">
        <f t="shared" si="108"/>
        <v>#REF!</v>
      </c>
      <c r="D120" s="60" t="e">
        <f t="shared" si="108"/>
        <v>#REF!</v>
      </c>
      <c r="E120" s="60" t="e">
        <f t="shared" si="108"/>
        <v>#REF!</v>
      </c>
      <c r="F120" s="60" t="e">
        <f t="shared" si="108"/>
        <v>#REF!</v>
      </c>
      <c r="G120" s="60" t="e">
        <f t="shared" si="108"/>
        <v>#REF!</v>
      </c>
      <c r="H120" s="60" t="e">
        <f t="shared" si="108"/>
        <v>#REF!</v>
      </c>
      <c r="I120" s="60" t="e">
        <f t="shared" si="108"/>
        <v>#REF!</v>
      </c>
      <c r="J120" s="60" t="e">
        <f t="shared" si="108"/>
        <v>#REF!</v>
      </c>
      <c r="K120" s="60" t="e">
        <f t="shared" si="108"/>
        <v>#REF!</v>
      </c>
      <c r="L120" s="66" t="e">
        <f t="shared" si="108"/>
        <v>#REF!</v>
      </c>
    </row>
    <row r="121" spans="1:12" x14ac:dyDescent="0.2">
      <c r="A121" s="105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7"/>
    </row>
    <row r="122" spans="1:12" x14ac:dyDescent="0.2">
      <c r="A122" s="110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09"/>
    </row>
    <row r="123" spans="1:12" x14ac:dyDescent="0.2">
      <c r="A123" s="222" t="s">
        <v>34</v>
      </c>
      <c r="B123" s="223"/>
      <c r="C123" s="223"/>
      <c r="D123" s="223"/>
      <c r="E123" s="223"/>
      <c r="F123" s="223"/>
      <c r="G123" s="223"/>
      <c r="H123" s="223"/>
      <c r="I123" s="223"/>
      <c r="J123" s="223"/>
      <c r="K123" s="223"/>
      <c r="L123" s="109"/>
    </row>
    <row r="124" spans="1:12" x14ac:dyDescent="0.2">
      <c r="A124" s="224" t="s">
        <v>93</v>
      </c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109"/>
    </row>
    <row r="125" spans="1:12" x14ac:dyDescent="0.2">
      <c r="A125" s="222" t="s">
        <v>48</v>
      </c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109"/>
    </row>
    <row r="126" spans="1:12" x14ac:dyDescent="0.2">
      <c r="A126" s="110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09"/>
    </row>
    <row r="127" spans="1:12" x14ac:dyDescent="0.2">
      <c r="A127" s="112" t="s">
        <v>9</v>
      </c>
      <c r="B127" s="113" t="s">
        <v>36</v>
      </c>
      <c r="C127" s="113" t="s">
        <v>37</v>
      </c>
      <c r="D127" s="113" t="s">
        <v>38</v>
      </c>
      <c r="E127" s="113" t="s">
        <v>39</v>
      </c>
      <c r="F127" s="113" t="s">
        <v>40</v>
      </c>
      <c r="G127" s="113" t="s">
        <v>41</v>
      </c>
      <c r="H127" s="113" t="s">
        <v>42</v>
      </c>
      <c r="I127" s="113" t="s">
        <v>43</v>
      </c>
      <c r="J127" s="113" t="s">
        <v>25</v>
      </c>
      <c r="K127" s="113" t="s">
        <v>44</v>
      </c>
      <c r="L127" s="114" t="s">
        <v>25</v>
      </c>
    </row>
    <row r="128" spans="1:12" x14ac:dyDescent="0.2">
      <c r="A128" s="112"/>
      <c r="B128" s="113"/>
      <c r="C128" s="113" t="s">
        <v>45</v>
      </c>
      <c r="D128" s="113"/>
      <c r="E128" s="113"/>
      <c r="F128" s="113" t="s">
        <v>45</v>
      </c>
      <c r="G128" s="113" t="s">
        <v>45</v>
      </c>
      <c r="H128" s="113"/>
      <c r="I128" s="113"/>
      <c r="J128" s="113" t="s">
        <v>46</v>
      </c>
      <c r="K128" s="113"/>
      <c r="L128" s="114" t="s">
        <v>46</v>
      </c>
    </row>
    <row r="129" spans="1:12" x14ac:dyDescent="0.2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 t="s">
        <v>47</v>
      </c>
      <c r="K129" s="113"/>
      <c r="L129" s="114" t="s">
        <v>49</v>
      </c>
    </row>
    <row r="130" spans="1:12" x14ac:dyDescent="0.2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4" t="s">
        <v>50</v>
      </c>
    </row>
    <row r="131" spans="1:12" x14ac:dyDescent="0.2">
      <c r="A131" s="110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7">
        <v>999</v>
      </c>
    </row>
    <row r="132" spans="1:12" ht="15" x14ac:dyDescent="0.25">
      <c r="A132" s="126">
        <v>0</v>
      </c>
      <c r="B132" s="191">
        <v>100000</v>
      </c>
      <c r="C132" s="191">
        <v>403</v>
      </c>
      <c r="D132" s="192">
        <v>0.99597000000000002</v>
      </c>
      <c r="E132" s="192">
        <v>4.0299999999999997E-3</v>
      </c>
      <c r="F132" s="127"/>
      <c r="G132" s="127"/>
      <c r="H132" s="191">
        <v>99634</v>
      </c>
      <c r="I132" s="191">
        <v>8383901</v>
      </c>
      <c r="J132" s="128">
        <f t="shared" ref="J132" si="109">+I132/B132</f>
        <v>83.839010000000002</v>
      </c>
      <c r="K132" s="129">
        <f>SUM(H132:H$196)</f>
        <v>6362254</v>
      </c>
      <c r="L132" s="130">
        <f>IF((I132-VLOOKUP(L$131,A$132:K$242,9))/$B132&lt;=0,"",(I132-VLOOKUP(L$131,A$132:K$242,9))/$B132)</f>
        <v>83.838639999999998</v>
      </c>
    </row>
    <row r="133" spans="1:12" ht="15" x14ac:dyDescent="0.25">
      <c r="A133" s="126">
        <v>1</v>
      </c>
      <c r="B133" s="193">
        <v>99597</v>
      </c>
      <c r="C133" s="193">
        <v>22</v>
      </c>
      <c r="D133" s="194">
        <v>0.99978</v>
      </c>
      <c r="E133" s="194">
        <v>2.2000000000000001E-4</v>
      </c>
      <c r="F133" s="127"/>
      <c r="G133" s="127"/>
      <c r="H133" s="193">
        <v>99584</v>
      </c>
      <c r="I133" s="193">
        <v>8284267</v>
      </c>
      <c r="J133" s="128">
        <f t="shared" ref="J133:J196" si="110">+I133/B133</f>
        <v>83.177876843680025</v>
      </c>
      <c r="K133" s="129">
        <f>SUM(H133:H$196)</f>
        <v>6262620</v>
      </c>
      <c r="L133" s="130">
        <f t="shared" ref="L133:L196" si="111">IF((I133-VLOOKUP(L$131,A$132:K$242,9))/$B133&lt;=0,"",(I133-VLOOKUP(L$131,A$132:K$242,9))/$B133)</f>
        <v>83.177505346546582</v>
      </c>
    </row>
    <row r="134" spans="1:12" ht="15" x14ac:dyDescent="0.25">
      <c r="A134" s="126">
        <v>2</v>
      </c>
      <c r="B134" s="193">
        <v>99575</v>
      </c>
      <c r="C134" s="193">
        <v>16</v>
      </c>
      <c r="D134" s="194">
        <v>0.99983999999999995</v>
      </c>
      <c r="E134" s="194">
        <v>1.6000000000000001E-4</v>
      </c>
      <c r="F134" s="127"/>
      <c r="G134" s="127"/>
      <c r="H134" s="193">
        <v>99566</v>
      </c>
      <c r="I134" s="193">
        <v>8184684</v>
      </c>
      <c r="J134" s="128">
        <f t="shared" si="110"/>
        <v>82.196173738388154</v>
      </c>
      <c r="K134" s="129">
        <f>SUM(H134:H$196)</f>
        <v>6163036</v>
      </c>
      <c r="L134" s="130">
        <f t="shared" si="111"/>
        <v>82.195802159176495</v>
      </c>
    </row>
    <row r="135" spans="1:12" ht="15" x14ac:dyDescent="0.25">
      <c r="A135" s="126">
        <v>3</v>
      </c>
      <c r="B135" s="193">
        <v>99559</v>
      </c>
      <c r="C135" s="193">
        <v>12</v>
      </c>
      <c r="D135" s="194">
        <v>0.99987999999999999</v>
      </c>
      <c r="E135" s="194">
        <v>1.2E-4</v>
      </c>
      <c r="F135" s="127"/>
      <c r="G135" s="127"/>
      <c r="H135" s="193">
        <v>99554</v>
      </c>
      <c r="I135" s="193">
        <v>8085118</v>
      </c>
      <c r="J135" s="128">
        <f t="shared" si="110"/>
        <v>81.209313070641528</v>
      </c>
      <c r="K135" s="129">
        <f>SUM(H135:H$196)</f>
        <v>6063470</v>
      </c>
      <c r="L135" s="130">
        <f t="shared" si="111"/>
        <v>81.208941431713853</v>
      </c>
    </row>
    <row r="136" spans="1:12" ht="15" x14ac:dyDescent="0.25">
      <c r="A136" s="126">
        <v>4</v>
      </c>
      <c r="B136" s="193">
        <v>99547</v>
      </c>
      <c r="C136" s="193">
        <v>10</v>
      </c>
      <c r="D136" s="194">
        <v>0.99990000000000001</v>
      </c>
      <c r="E136" s="194">
        <v>1E-4</v>
      </c>
      <c r="F136" s="127"/>
      <c r="G136" s="127"/>
      <c r="H136" s="193">
        <v>99544</v>
      </c>
      <c r="I136" s="193">
        <v>7985564</v>
      </c>
      <c r="J136" s="128">
        <f t="shared" si="110"/>
        <v>80.219032215938199</v>
      </c>
      <c r="K136" s="129">
        <f>SUM(H136:H$196)</f>
        <v>5963916</v>
      </c>
      <c r="L136" s="130">
        <f t="shared" si="111"/>
        <v>80.218660532210919</v>
      </c>
    </row>
    <row r="137" spans="1:12" ht="15" x14ac:dyDescent="0.25">
      <c r="A137" s="126">
        <v>5</v>
      </c>
      <c r="B137" s="193">
        <v>99537</v>
      </c>
      <c r="C137" s="193">
        <v>8</v>
      </c>
      <c r="D137" s="194">
        <v>0.99990999999999997</v>
      </c>
      <c r="E137" s="194">
        <v>9.0000000000000006E-5</v>
      </c>
      <c r="F137" s="127"/>
      <c r="G137" s="127"/>
      <c r="H137" s="193">
        <v>99533</v>
      </c>
      <c r="I137" s="193">
        <v>7886020</v>
      </c>
      <c r="J137" s="128">
        <f t="shared" si="110"/>
        <v>79.227021107728788</v>
      </c>
      <c r="K137" s="129">
        <f>SUM(H137:H$196)</f>
        <v>5864372</v>
      </c>
      <c r="L137" s="130">
        <f t="shared" si="111"/>
        <v>79.226649386660242</v>
      </c>
    </row>
    <row r="138" spans="1:12" ht="15" x14ac:dyDescent="0.25">
      <c r="A138" s="126">
        <v>6</v>
      </c>
      <c r="B138" s="193">
        <v>99528</v>
      </c>
      <c r="C138" s="193">
        <v>8</v>
      </c>
      <c r="D138" s="194">
        <v>0.99992000000000003</v>
      </c>
      <c r="E138" s="194">
        <v>8.0000000000000007E-5</v>
      </c>
      <c r="F138" s="127"/>
      <c r="G138" s="127"/>
      <c r="H138" s="193">
        <v>99525</v>
      </c>
      <c r="I138" s="193">
        <v>7786487</v>
      </c>
      <c r="J138" s="128">
        <f t="shared" si="110"/>
        <v>78.234135117755812</v>
      </c>
      <c r="K138" s="129">
        <f>SUM(H138:H$196)</f>
        <v>5764839</v>
      </c>
      <c r="L138" s="130">
        <f t="shared" si="111"/>
        <v>78.233763363073706</v>
      </c>
    </row>
    <row r="139" spans="1:12" ht="15" x14ac:dyDescent="0.25">
      <c r="A139" s="126">
        <v>7</v>
      </c>
      <c r="B139" s="193">
        <v>99521</v>
      </c>
      <c r="C139" s="193">
        <v>7</v>
      </c>
      <c r="D139" s="194">
        <v>0.99992999999999999</v>
      </c>
      <c r="E139" s="194">
        <v>6.9999999999999994E-5</v>
      </c>
      <c r="F139" s="127"/>
      <c r="G139" s="127"/>
      <c r="H139" s="193">
        <v>99517</v>
      </c>
      <c r="I139" s="193">
        <v>7686963</v>
      </c>
      <c r="J139" s="128">
        <f t="shared" si="110"/>
        <v>77.239607720983514</v>
      </c>
      <c r="K139" s="129">
        <f>SUM(H139:H$196)</f>
        <v>5665314</v>
      </c>
      <c r="L139" s="130">
        <f t="shared" si="111"/>
        <v>77.239235940153335</v>
      </c>
    </row>
    <row r="140" spans="1:12" ht="15" x14ac:dyDescent="0.25">
      <c r="A140" s="126">
        <v>8</v>
      </c>
      <c r="B140" s="193">
        <v>99514</v>
      </c>
      <c r="C140" s="193">
        <v>7</v>
      </c>
      <c r="D140" s="194">
        <v>0.99992999999999999</v>
      </c>
      <c r="E140" s="194">
        <v>6.9999999999999994E-5</v>
      </c>
      <c r="F140" s="127"/>
      <c r="G140" s="127"/>
      <c r="H140" s="193">
        <v>99510</v>
      </c>
      <c r="I140" s="193">
        <v>7587445</v>
      </c>
      <c r="J140" s="128">
        <f t="shared" si="110"/>
        <v>76.245000703418611</v>
      </c>
      <c r="K140" s="129">
        <f>SUM(H140:H$196)</f>
        <v>5565797</v>
      </c>
      <c r="L140" s="130">
        <f t="shared" si="111"/>
        <v>76.24462889643668</v>
      </c>
    </row>
    <row r="141" spans="1:12" ht="15" x14ac:dyDescent="0.25">
      <c r="A141" s="126">
        <v>9</v>
      </c>
      <c r="B141" s="193">
        <v>99507</v>
      </c>
      <c r="C141" s="193">
        <v>7</v>
      </c>
      <c r="D141" s="194">
        <v>0.99992999999999999</v>
      </c>
      <c r="E141" s="194">
        <v>6.9999999999999994E-5</v>
      </c>
      <c r="F141" s="127"/>
      <c r="G141" s="127"/>
      <c r="H141" s="193">
        <v>99503</v>
      </c>
      <c r="I141" s="193">
        <v>7487935</v>
      </c>
      <c r="J141" s="128">
        <f t="shared" si="110"/>
        <v>75.250334147346422</v>
      </c>
      <c r="K141" s="129">
        <f>SUM(H141:H$196)</f>
        <v>5466287</v>
      </c>
      <c r="L141" s="130">
        <f t="shared" si="111"/>
        <v>75.249962314209057</v>
      </c>
    </row>
    <row r="142" spans="1:12" ht="15" x14ac:dyDescent="0.25">
      <c r="A142" s="126">
        <v>10</v>
      </c>
      <c r="B142" s="193">
        <v>99500</v>
      </c>
      <c r="C142" s="193">
        <v>8</v>
      </c>
      <c r="D142" s="194">
        <v>0.99992000000000003</v>
      </c>
      <c r="E142" s="194">
        <v>8.0000000000000007E-5</v>
      </c>
      <c r="F142" s="127"/>
      <c r="G142" s="127"/>
      <c r="H142" s="193">
        <v>99496</v>
      </c>
      <c r="I142" s="193">
        <v>7388432</v>
      </c>
      <c r="J142" s="128">
        <f t="shared" si="110"/>
        <v>74.255597989949749</v>
      </c>
      <c r="K142" s="129">
        <f>SUM(H142:H$196)</f>
        <v>5366784</v>
      </c>
      <c r="L142" s="130">
        <f t="shared" si="111"/>
        <v>74.25522613065327</v>
      </c>
    </row>
    <row r="143" spans="1:12" ht="15" x14ac:dyDescent="0.25">
      <c r="A143" s="126">
        <v>11</v>
      </c>
      <c r="B143" s="193">
        <v>99492</v>
      </c>
      <c r="C143" s="193">
        <v>8</v>
      </c>
      <c r="D143" s="194">
        <v>0.99992000000000003</v>
      </c>
      <c r="E143" s="194">
        <v>8.0000000000000007E-5</v>
      </c>
      <c r="F143" s="127"/>
      <c r="G143" s="127"/>
      <c r="H143" s="193">
        <v>99488</v>
      </c>
      <c r="I143" s="193">
        <v>7288935</v>
      </c>
      <c r="J143" s="128">
        <f t="shared" si="110"/>
        <v>73.261518514051374</v>
      </c>
      <c r="K143" s="129">
        <f>SUM(H143:H$196)</f>
        <v>5267288</v>
      </c>
      <c r="L143" s="130">
        <f t="shared" si="111"/>
        <v>73.261146624854263</v>
      </c>
    </row>
    <row r="144" spans="1:12" ht="15" x14ac:dyDescent="0.25">
      <c r="A144" s="126">
        <v>12</v>
      </c>
      <c r="B144" s="193">
        <v>99484</v>
      </c>
      <c r="C144" s="193">
        <v>10</v>
      </c>
      <c r="D144" s="194">
        <v>0.99990000000000001</v>
      </c>
      <c r="E144" s="194">
        <v>1E-4</v>
      </c>
      <c r="F144" s="127"/>
      <c r="G144" s="127"/>
      <c r="H144" s="193">
        <v>99479</v>
      </c>
      <c r="I144" s="193">
        <v>7189447</v>
      </c>
      <c r="J144" s="128">
        <f t="shared" si="110"/>
        <v>72.26736962727675</v>
      </c>
      <c r="K144" s="129">
        <f>SUM(H144:H$196)</f>
        <v>5167800</v>
      </c>
      <c r="L144" s="130">
        <f t="shared" si="111"/>
        <v>72.266997708174173</v>
      </c>
    </row>
    <row r="145" spans="1:12" ht="15" x14ac:dyDescent="0.25">
      <c r="A145" s="126">
        <v>13</v>
      </c>
      <c r="B145" s="193">
        <v>99474</v>
      </c>
      <c r="C145" s="193">
        <v>11</v>
      </c>
      <c r="D145" s="194">
        <v>0.99988999999999995</v>
      </c>
      <c r="E145" s="194">
        <v>1.1E-4</v>
      </c>
      <c r="F145" s="127"/>
      <c r="G145" s="127"/>
      <c r="H145" s="193">
        <v>99469</v>
      </c>
      <c r="I145" s="193">
        <v>7089968</v>
      </c>
      <c r="J145" s="128">
        <f t="shared" si="110"/>
        <v>71.274584313488958</v>
      </c>
      <c r="K145" s="129">
        <f>SUM(H145:H$196)</f>
        <v>5068321</v>
      </c>
      <c r="L145" s="130">
        <f t="shared" si="111"/>
        <v>71.274212356997808</v>
      </c>
    </row>
    <row r="146" spans="1:12" ht="15" x14ac:dyDescent="0.25">
      <c r="A146" s="126">
        <v>14</v>
      </c>
      <c r="B146" s="193">
        <v>99463</v>
      </c>
      <c r="C146" s="193">
        <v>14</v>
      </c>
      <c r="D146" s="194">
        <v>0.99985999999999997</v>
      </c>
      <c r="E146" s="194">
        <v>1.3999999999999999E-4</v>
      </c>
      <c r="F146" s="127"/>
      <c r="G146" s="127"/>
      <c r="H146" s="193">
        <v>99456</v>
      </c>
      <c r="I146" s="193">
        <v>6990499</v>
      </c>
      <c r="J146" s="128">
        <f t="shared" si="110"/>
        <v>70.282406523028669</v>
      </c>
      <c r="K146" s="129">
        <f>SUM(H146:H$196)</f>
        <v>4968852</v>
      </c>
      <c r="L146" s="130">
        <f t="shared" si="111"/>
        <v>70.2820345254014</v>
      </c>
    </row>
    <row r="147" spans="1:12" ht="15" x14ac:dyDescent="0.25">
      <c r="A147" s="126">
        <v>15</v>
      </c>
      <c r="B147" s="193">
        <v>99449</v>
      </c>
      <c r="C147" s="193">
        <v>18</v>
      </c>
      <c r="D147" s="194">
        <v>0.99982000000000004</v>
      </c>
      <c r="E147" s="194">
        <v>1.8000000000000001E-4</v>
      </c>
      <c r="F147" s="127"/>
      <c r="G147" s="127"/>
      <c r="H147" s="193">
        <v>99441</v>
      </c>
      <c r="I147" s="193">
        <v>6891043</v>
      </c>
      <c r="J147" s="128">
        <f t="shared" si="110"/>
        <v>69.29223018833774</v>
      </c>
      <c r="K147" s="129">
        <f>SUM(H147:H$196)</f>
        <v>4869396</v>
      </c>
      <c r="L147" s="130">
        <f t="shared" si="111"/>
        <v>69.291858138342263</v>
      </c>
    </row>
    <row r="148" spans="1:12" ht="15" x14ac:dyDescent="0.25">
      <c r="A148" s="126">
        <v>16</v>
      </c>
      <c r="B148" s="193">
        <v>99432</v>
      </c>
      <c r="C148" s="193">
        <v>22</v>
      </c>
      <c r="D148" s="194">
        <v>0.99978</v>
      </c>
      <c r="E148" s="194">
        <v>2.2000000000000001E-4</v>
      </c>
      <c r="F148" s="127"/>
      <c r="G148" s="127"/>
      <c r="H148" s="193">
        <v>99421</v>
      </c>
      <c r="I148" s="193">
        <v>6791603</v>
      </c>
      <c r="J148" s="128">
        <f t="shared" si="110"/>
        <v>68.303996701263173</v>
      </c>
      <c r="K148" s="129">
        <f>SUM(H148:H$196)</f>
        <v>4769955</v>
      </c>
      <c r="L148" s="130">
        <f t="shared" si="111"/>
        <v>68.303624587657893</v>
      </c>
    </row>
    <row r="149" spans="1:12" ht="15" x14ac:dyDescent="0.25">
      <c r="A149" s="126">
        <v>17</v>
      </c>
      <c r="B149" s="193">
        <v>99410</v>
      </c>
      <c r="C149" s="193">
        <v>26</v>
      </c>
      <c r="D149" s="194">
        <v>0.99973999999999996</v>
      </c>
      <c r="E149" s="194">
        <v>2.5999999999999998E-4</v>
      </c>
      <c r="F149" s="127"/>
      <c r="G149" s="127"/>
      <c r="H149" s="193">
        <v>99397</v>
      </c>
      <c r="I149" s="193">
        <v>6692182</v>
      </c>
      <c r="J149" s="128">
        <f t="shared" si="110"/>
        <v>67.319002112463536</v>
      </c>
      <c r="K149" s="129">
        <f>SUM(H149:H$196)</f>
        <v>4670534</v>
      </c>
      <c r="L149" s="130">
        <f t="shared" si="111"/>
        <v>67.31862991650739</v>
      </c>
    </row>
    <row r="150" spans="1:12" ht="15" x14ac:dyDescent="0.25">
      <c r="A150" s="126">
        <v>18</v>
      </c>
      <c r="B150" s="193">
        <v>99383</v>
      </c>
      <c r="C150" s="193">
        <v>30</v>
      </c>
      <c r="D150" s="194">
        <v>0.99970000000000003</v>
      </c>
      <c r="E150" s="194">
        <v>2.9999999999999997E-4</v>
      </c>
      <c r="F150" s="127"/>
      <c r="G150" s="127"/>
      <c r="H150" s="193">
        <v>99368</v>
      </c>
      <c r="I150" s="193">
        <v>6592785</v>
      </c>
      <c r="J150" s="128">
        <f t="shared" si="110"/>
        <v>66.337150216837884</v>
      </c>
      <c r="K150" s="129">
        <f>SUM(H150:H$196)</f>
        <v>4571137</v>
      </c>
      <c r="L150" s="130">
        <f t="shared" si="111"/>
        <v>66.336777919764955</v>
      </c>
    </row>
    <row r="151" spans="1:12" ht="15" x14ac:dyDescent="0.25">
      <c r="A151" s="126">
        <v>19</v>
      </c>
      <c r="B151" s="193">
        <v>99353</v>
      </c>
      <c r="C151" s="193">
        <v>33</v>
      </c>
      <c r="D151" s="194">
        <v>0.99966999999999995</v>
      </c>
      <c r="E151" s="194">
        <v>3.3E-4</v>
      </c>
      <c r="F151" s="127"/>
      <c r="G151" s="127"/>
      <c r="H151" s="193">
        <v>99337</v>
      </c>
      <c r="I151" s="193">
        <v>6493417</v>
      </c>
      <c r="J151" s="128">
        <f t="shared" si="110"/>
        <v>65.357029983996455</v>
      </c>
      <c r="K151" s="129">
        <f>SUM(H151:H$196)</f>
        <v>4471769</v>
      </c>
      <c r="L151" s="130">
        <f t="shared" si="111"/>
        <v>65.356657574507054</v>
      </c>
    </row>
    <row r="152" spans="1:12" ht="15" x14ac:dyDescent="0.25">
      <c r="A152" s="126">
        <v>20</v>
      </c>
      <c r="B152" s="193">
        <v>99320</v>
      </c>
      <c r="C152" s="193">
        <v>36</v>
      </c>
      <c r="D152" s="194">
        <v>0.99963999999999997</v>
      </c>
      <c r="E152" s="194">
        <v>3.6000000000000002E-4</v>
      </c>
      <c r="F152" s="127"/>
      <c r="G152" s="127"/>
      <c r="H152" s="193">
        <v>99302</v>
      </c>
      <c r="I152" s="193">
        <v>6394080</v>
      </c>
      <c r="J152" s="128">
        <f t="shared" si="110"/>
        <v>64.378574305275876</v>
      </c>
      <c r="K152" s="129">
        <f>SUM(H152:H$196)</f>
        <v>4372432</v>
      </c>
      <c r="L152" s="130">
        <f t="shared" si="111"/>
        <v>64.378201772049934</v>
      </c>
    </row>
    <row r="153" spans="1:12" ht="15" x14ac:dyDescent="0.25">
      <c r="A153" s="126">
        <v>21</v>
      </c>
      <c r="B153" s="193">
        <v>99284</v>
      </c>
      <c r="C153" s="193">
        <v>39</v>
      </c>
      <c r="D153" s="194">
        <v>0.99961</v>
      </c>
      <c r="E153" s="194">
        <v>3.8999999999999999E-4</v>
      </c>
      <c r="F153" s="127"/>
      <c r="G153" s="127"/>
      <c r="H153" s="193">
        <v>99265</v>
      </c>
      <c r="I153" s="193">
        <v>6294778</v>
      </c>
      <c r="J153" s="128">
        <f t="shared" si="110"/>
        <v>63.401736432859273</v>
      </c>
      <c r="K153" s="129">
        <f>SUM(H153:H$196)</f>
        <v>4273130</v>
      </c>
      <c r="L153" s="130">
        <f t="shared" si="111"/>
        <v>63.401363764554205</v>
      </c>
    </row>
    <row r="154" spans="1:12" ht="15" x14ac:dyDescent="0.25">
      <c r="A154" s="126">
        <v>22</v>
      </c>
      <c r="B154" s="193">
        <v>99245</v>
      </c>
      <c r="C154" s="193">
        <v>41</v>
      </c>
      <c r="D154" s="194">
        <v>0.99958000000000002</v>
      </c>
      <c r="E154" s="194">
        <v>4.2000000000000002E-4</v>
      </c>
      <c r="F154" s="127"/>
      <c r="G154" s="127"/>
      <c r="H154" s="193">
        <v>99224</v>
      </c>
      <c r="I154" s="193">
        <v>6195513</v>
      </c>
      <c r="J154" s="128">
        <f t="shared" si="110"/>
        <v>62.426449695198748</v>
      </c>
      <c r="K154" s="129">
        <f>SUM(H154:H$196)</f>
        <v>4173865</v>
      </c>
      <c r="L154" s="130">
        <f t="shared" si="111"/>
        <v>62.426076880447376</v>
      </c>
    </row>
    <row r="155" spans="1:12" ht="15" x14ac:dyDescent="0.25">
      <c r="A155" s="126">
        <v>23</v>
      </c>
      <c r="B155" s="193">
        <v>99204</v>
      </c>
      <c r="C155" s="193">
        <v>44</v>
      </c>
      <c r="D155" s="194">
        <v>0.99956</v>
      </c>
      <c r="E155" s="194">
        <v>4.4000000000000002E-4</v>
      </c>
      <c r="F155" s="127"/>
      <c r="G155" s="127"/>
      <c r="H155" s="193">
        <v>99182</v>
      </c>
      <c r="I155" s="193">
        <v>6096289</v>
      </c>
      <c r="J155" s="128">
        <f t="shared" si="110"/>
        <v>61.452048304503847</v>
      </c>
      <c r="K155" s="129">
        <f>SUM(H155:H$196)</f>
        <v>4074641</v>
      </c>
      <c r="L155" s="130">
        <f t="shared" si="111"/>
        <v>61.451675335671951</v>
      </c>
    </row>
    <row r="156" spans="1:12" ht="15" x14ac:dyDescent="0.25">
      <c r="A156" s="126">
        <v>24</v>
      </c>
      <c r="B156" s="193">
        <v>99160</v>
      </c>
      <c r="C156" s="193">
        <v>45</v>
      </c>
      <c r="D156" s="194">
        <v>0.99953999999999998</v>
      </c>
      <c r="E156" s="194">
        <v>4.6000000000000001E-4</v>
      </c>
      <c r="F156" s="127"/>
      <c r="G156" s="127"/>
      <c r="H156" s="193">
        <v>99137</v>
      </c>
      <c r="I156" s="193">
        <v>5997107</v>
      </c>
      <c r="J156" s="128">
        <f t="shared" si="110"/>
        <v>60.479094392900365</v>
      </c>
      <c r="K156" s="129">
        <f>SUM(H156:H$196)</f>
        <v>3975459</v>
      </c>
      <c r="L156" s="130">
        <f t="shared" si="111"/>
        <v>60.478721258572001</v>
      </c>
    </row>
    <row r="157" spans="1:12" ht="15" x14ac:dyDescent="0.25">
      <c r="A157" s="126">
        <v>25</v>
      </c>
      <c r="B157" s="193">
        <v>99115</v>
      </c>
      <c r="C157" s="193">
        <v>47</v>
      </c>
      <c r="D157" s="194">
        <v>0.99953000000000003</v>
      </c>
      <c r="E157" s="194">
        <v>4.6999999999999999E-4</v>
      </c>
      <c r="F157" s="127"/>
      <c r="G157" s="127"/>
      <c r="H157" s="193">
        <v>99091</v>
      </c>
      <c r="I157" s="193">
        <v>5897969</v>
      </c>
      <c r="J157" s="128">
        <f t="shared" si="110"/>
        <v>59.506320940321849</v>
      </c>
      <c r="K157" s="129">
        <f>SUM(H157:H$196)</f>
        <v>3876322</v>
      </c>
      <c r="L157" s="130">
        <f t="shared" si="111"/>
        <v>59.50594763658377</v>
      </c>
    </row>
    <row r="158" spans="1:12" ht="15" x14ac:dyDescent="0.25">
      <c r="A158" s="126">
        <v>26</v>
      </c>
      <c r="B158" s="193">
        <v>99068</v>
      </c>
      <c r="C158" s="193">
        <v>49</v>
      </c>
      <c r="D158" s="194">
        <v>0.99951000000000001</v>
      </c>
      <c r="E158" s="194">
        <v>4.8999999999999998E-4</v>
      </c>
      <c r="F158" s="127"/>
      <c r="G158" s="127"/>
      <c r="H158" s="193">
        <v>99043</v>
      </c>
      <c r="I158" s="193">
        <v>5798878</v>
      </c>
      <c r="J158" s="128">
        <f t="shared" si="110"/>
        <v>58.534319861105502</v>
      </c>
      <c r="K158" s="129">
        <f>SUM(H158:H$196)</f>
        <v>3777231</v>
      </c>
      <c r="L158" s="130">
        <f t="shared" si="111"/>
        <v>58.533946380264062</v>
      </c>
    </row>
    <row r="159" spans="1:12" ht="15" x14ac:dyDescent="0.25">
      <c r="A159" s="126">
        <v>27</v>
      </c>
      <c r="B159" s="193">
        <v>99019</v>
      </c>
      <c r="C159" s="193">
        <v>51</v>
      </c>
      <c r="D159" s="194">
        <v>0.99948999999999999</v>
      </c>
      <c r="E159" s="194">
        <v>5.1000000000000004E-4</v>
      </c>
      <c r="F159" s="127"/>
      <c r="G159" s="127"/>
      <c r="H159" s="193">
        <v>98993</v>
      </c>
      <c r="I159" s="193">
        <v>5699835</v>
      </c>
      <c r="J159" s="128">
        <f t="shared" si="110"/>
        <v>57.563043456306367</v>
      </c>
      <c r="K159" s="129">
        <f>SUM(H159:H$196)</f>
        <v>3678188</v>
      </c>
      <c r="L159" s="130">
        <f t="shared" si="111"/>
        <v>57.56266979064624</v>
      </c>
    </row>
    <row r="160" spans="1:12" ht="15" x14ac:dyDescent="0.25">
      <c r="A160" s="126">
        <v>28</v>
      </c>
      <c r="B160" s="193">
        <v>98968</v>
      </c>
      <c r="C160" s="193">
        <v>53</v>
      </c>
      <c r="D160" s="194">
        <v>0.99946000000000002</v>
      </c>
      <c r="E160" s="194">
        <v>5.4000000000000001E-4</v>
      </c>
      <c r="F160" s="127"/>
      <c r="G160" s="127"/>
      <c r="H160" s="193">
        <v>98941</v>
      </c>
      <c r="I160" s="193">
        <v>5600842</v>
      </c>
      <c r="J160" s="128">
        <f t="shared" si="110"/>
        <v>56.592454126586368</v>
      </c>
      <c r="K160" s="129">
        <f>SUM(H160:H$196)</f>
        <v>3579195</v>
      </c>
      <c r="L160" s="130">
        <f t="shared" si="111"/>
        <v>56.592080268369571</v>
      </c>
    </row>
    <row r="161" spans="1:12" ht="15" x14ac:dyDescent="0.25">
      <c r="A161" s="126">
        <v>29</v>
      </c>
      <c r="B161" s="193">
        <v>98915</v>
      </c>
      <c r="C161" s="193">
        <v>56</v>
      </c>
      <c r="D161" s="194">
        <v>0.99943000000000004</v>
      </c>
      <c r="E161" s="194">
        <v>5.6999999999999998E-4</v>
      </c>
      <c r="F161" s="127"/>
      <c r="G161" s="127"/>
      <c r="H161" s="193">
        <v>98887</v>
      </c>
      <c r="I161" s="193">
        <v>5501901</v>
      </c>
      <c r="J161" s="128">
        <f t="shared" si="110"/>
        <v>55.62251427993732</v>
      </c>
      <c r="K161" s="129">
        <f>SUM(H161:H$196)</f>
        <v>3480254</v>
      </c>
      <c r="L161" s="130">
        <f t="shared" si="111"/>
        <v>55.622140221402212</v>
      </c>
    </row>
    <row r="162" spans="1:12" ht="15" x14ac:dyDescent="0.25">
      <c r="A162" s="126">
        <v>30</v>
      </c>
      <c r="B162" s="193">
        <v>98859</v>
      </c>
      <c r="C162" s="193">
        <v>59</v>
      </c>
      <c r="D162" s="194">
        <v>0.99939999999999996</v>
      </c>
      <c r="E162" s="194">
        <v>5.9999999999999995E-4</v>
      </c>
      <c r="F162" s="127"/>
      <c r="G162" s="127"/>
      <c r="H162" s="193">
        <v>98829</v>
      </c>
      <c r="I162" s="193">
        <v>5403014</v>
      </c>
      <c r="J162" s="128">
        <f t="shared" si="110"/>
        <v>54.65373916385964</v>
      </c>
      <c r="K162" s="129">
        <f>SUM(H162:H$196)</f>
        <v>3381367</v>
      </c>
      <c r="L162" s="130">
        <f t="shared" si="111"/>
        <v>54.65336489343408</v>
      </c>
    </row>
    <row r="163" spans="1:12" ht="15" x14ac:dyDescent="0.25">
      <c r="A163" s="126">
        <v>31</v>
      </c>
      <c r="B163" s="193">
        <v>98800</v>
      </c>
      <c r="C163" s="193">
        <v>62</v>
      </c>
      <c r="D163" s="194">
        <v>0.99936999999999998</v>
      </c>
      <c r="E163" s="194">
        <v>6.3000000000000003E-4</v>
      </c>
      <c r="F163" s="127"/>
      <c r="G163" s="127"/>
      <c r="H163" s="193">
        <v>98769</v>
      </c>
      <c r="I163" s="193">
        <v>5304185</v>
      </c>
      <c r="J163" s="128">
        <f t="shared" si="110"/>
        <v>53.686082995951416</v>
      </c>
      <c r="K163" s="129">
        <f>SUM(H163:H$196)</f>
        <v>3282538</v>
      </c>
      <c r="L163" s="130">
        <f t="shared" si="111"/>
        <v>53.685708502024291</v>
      </c>
    </row>
    <row r="164" spans="1:12" ht="15" x14ac:dyDescent="0.25">
      <c r="A164" s="126">
        <v>32</v>
      </c>
      <c r="B164" s="193">
        <v>98737</v>
      </c>
      <c r="C164" s="193">
        <v>65</v>
      </c>
      <c r="D164" s="194">
        <v>0.99934000000000001</v>
      </c>
      <c r="E164" s="194">
        <v>6.6E-4</v>
      </c>
      <c r="F164" s="127"/>
      <c r="G164" s="127"/>
      <c r="H164" s="193">
        <v>98705</v>
      </c>
      <c r="I164" s="193">
        <v>5205416</v>
      </c>
      <c r="J164" s="128">
        <f t="shared" si="110"/>
        <v>52.720013773965178</v>
      </c>
      <c r="K164" s="129">
        <f>SUM(H164:H$196)</f>
        <v>3183769</v>
      </c>
      <c r="L164" s="130">
        <f t="shared" si="111"/>
        <v>52.719639041088953</v>
      </c>
    </row>
    <row r="165" spans="1:12" ht="15" x14ac:dyDescent="0.25">
      <c r="A165" s="126">
        <v>33</v>
      </c>
      <c r="B165" s="193">
        <v>98672</v>
      </c>
      <c r="C165" s="193">
        <v>68</v>
      </c>
      <c r="D165" s="194">
        <v>0.99931000000000003</v>
      </c>
      <c r="E165" s="194">
        <v>6.8999999999999997E-4</v>
      </c>
      <c r="F165" s="127"/>
      <c r="G165" s="127"/>
      <c r="H165" s="193">
        <v>98638</v>
      </c>
      <c r="I165" s="193">
        <v>5106711</v>
      </c>
      <c r="J165" s="128">
        <f t="shared" si="110"/>
        <v>51.754408545484026</v>
      </c>
      <c r="K165" s="129">
        <f>SUM(H165:H$196)</f>
        <v>3085064</v>
      </c>
      <c r="L165" s="130">
        <f t="shared" si="111"/>
        <v>51.754033565753204</v>
      </c>
    </row>
    <row r="166" spans="1:12" ht="15" x14ac:dyDescent="0.25">
      <c r="A166" s="126">
        <v>34</v>
      </c>
      <c r="B166" s="193">
        <v>98604</v>
      </c>
      <c r="C166" s="193">
        <v>71</v>
      </c>
      <c r="D166" s="194">
        <v>0.99927999999999995</v>
      </c>
      <c r="E166" s="194">
        <v>7.2000000000000005E-4</v>
      </c>
      <c r="F166" s="127"/>
      <c r="G166" s="127"/>
      <c r="H166" s="193">
        <v>98568</v>
      </c>
      <c r="I166" s="193">
        <v>5008073</v>
      </c>
      <c r="J166" s="128">
        <f t="shared" si="110"/>
        <v>50.789754979514015</v>
      </c>
      <c r="K166" s="129">
        <f>SUM(H166:H$196)</f>
        <v>2986426</v>
      </c>
      <c r="L166" s="130">
        <f t="shared" si="111"/>
        <v>50.78937974118697</v>
      </c>
    </row>
    <row r="167" spans="1:12" ht="15" x14ac:dyDescent="0.25">
      <c r="A167" s="126">
        <v>35</v>
      </c>
      <c r="B167" s="193">
        <v>98533</v>
      </c>
      <c r="C167" s="193">
        <v>74</v>
      </c>
      <c r="D167" s="194">
        <v>0.99924999999999997</v>
      </c>
      <c r="E167" s="194">
        <v>7.5000000000000002E-4</v>
      </c>
      <c r="F167" s="127"/>
      <c r="G167" s="127"/>
      <c r="H167" s="193">
        <v>98496</v>
      </c>
      <c r="I167" s="193">
        <v>4909505</v>
      </c>
      <c r="J167" s="128">
        <f t="shared" si="110"/>
        <v>49.825997381587896</v>
      </c>
      <c r="K167" s="129">
        <f>SUM(H167:H$196)</f>
        <v>2887858</v>
      </c>
      <c r="L167" s="130">
        <f t="shared" si="111"/>
        <v>49.825621872875075</v>
      </c>
    </row>
    <row r="168" spans="1:12" ht="15" x14ac:dyDescent="0.25">
      <c r="A168" s="126">
        <v>36</v>
      </c>
      <c r="B168" s="193">
        <v>98459</v>
      </c>
      <c r="C168" s="193">
        <v>77</v>
      </c>
      <c r="D168" s="194">
        <v>0.99922</v>
      </c>
      <c r="E168" s="194">
        <v>7.7999999999999999E-4</v>
      </c>
      <c r="F168" s="127"/>
      <c r="G168" s="127"/>
      <c r="H168" s="193">
        <v>98421</v>
      </c>
      <c r="I168" s="193">
        <v>4811009</v>
      </c>
      <c r="J168" s="128">
        <f t="shared" si="110"/>
        <v>48.863069907271047</v>
      </c>
      <c r="K168" s="129">
        <f>SUM(H168:H$196)</f>
        <v>2789362</v>
      </c>
      <c r="L168" s="130">
        <f t="shared" si="111"/>
        <v>48.862694116332683</v>
      </c>
    </row>
    <row r="169" spans="1:12" ht="15" x14ac:dyDescent="0.25">
      <c r="A169" s="126">
        <v>37</v>
      </c>
      <c r="B169" s="193">
        <v>98382</v>
      </c>
      <c r="C169" s="193">
        <v>80</v>
      </c>
      <c r="D169" s="194">
        <v>0.99917999999999996</v>
      </c>
      <c r="E169" s="194">
        <v>8.1999999999999998E-4</v>
      </c>
      <c r="F169" s="127"/>
      <c r="G169" s="127"/>
      <c r="H169" s="193">
        <v>98342</v>
      </c>
      <c r="I169" s="193">
        <v>4712589</v>
      </c>
      <c r="J169" s="128">
        <f t="shared" si="110"/>
        <v>47.90092699884125</v>
      </c>
      <c r="K169" s="129">
        <f>SUM(H169:H$196)</f>
        <v>2690941</v>
      </c>
      <c r="L169" s="130">
        <f t="shared" si="111"/>
        <v>47.90055091378504</v>
      </c>
    </row>
    <row r="170" spans="1:12" ht="15" x14ac:dyDescent="0.25">
      <c r="A170" s="126">
        <v>38</v>
      </c>
      <c r="B170" s="193">
        <v>98302</v>
      </c>
      <c r="C170" s="193">
        <v>84</v>
      </c>
      <c r="D170" s="194">
        <v>0.99914000000000003</v>
      </c>
      <c r="E170" s="194">
        <v>8.5999999999999998E-4</v>
      </c>
      <c r="F170" s="127"/>
      <c r="G170" s="127"/>
      <c r="H170" s="193">
        <v>98260</v>
      </c>
      <c r="I170" s="193">
        <v>4614247</v>
      </c>
      <c r="J170" s="128">
        <f t="shared" si="110"/>
        <v>46.939502756810647</v>
      </c>
      <c r="K170" s="129">
        <f>SUM(H170:H$196)</f>
        <v>2592599</v>
      </c>
      <c r="L170" s="130">
        <f t="shared" si="111"/>
        <v>46.939126365689404</v>
      </c>
    </row>
    <row r="171" spans="1:12" ht="15" x14ac:dyDescent="0.25">
      <c r="A171" s="126">
        <v>39</v>
      </c>
      <c r="B171" s="193">
        <v>98218</v>
      </c>
      <c r="C171" s="193">
        <v>89</v>
      </c>
      <c r="D171" s="194">
        <v>0.99909000000000003</v>
      </c>
      <c r="E171" s="194">
        <v>9.1E-4</v>
      </c>
      <c r="F171" s="127"/>
      <c r="G171" s="127"/>
      <c r="H171" s="193">
        <v>98173</v>
      </c>
      <c r="I171" s="193">
        <v>4515987</v>
      </c>
      <c r="J171" s="128">
        <f t="shared" si="110"/>
        <v>45.979219694964264</v>
      </c>
      <c r="K171" s="129">
        <f>SUM(H171:H$196)</f>
        <v>2494339</v>
      </c>
      <c r="L171" s="130">
        <f t="shared" si="111"/>
        <v>45.978842981938136</v>
      </c>
    </row>
    <row r="172" spans="1:12" ht="15" x14ac:dyDescent="0.25">
      <c r="A172" s="126">
        <v>40</v>
      </c>
      <c r="B172" s="193">
        <v>98129</v>
      </c>
      <c r="C172" s="193">
        <v>94</v>
      </c>
      <c r="D172" s="194">
        <v>0.99904000000000004</v>
      </c>
      <c r="E172" s="194">
        <v>9.6000000000000002E-4</v>
      </c>
      <c r="F172" s="127"/>
      <c r="G172" s="127"/>
      <c r="H172" s="193">
        <v>98081</v>
      </c>
      <c r="I172" s="193">
        <v>4417814</v>
      </c>
      <c r="J172" s="128">
        <f t="shared" si="110"/>
        <v>45.020473050780097</v>
      </c>
      <c r="K172" s="129">
        <f>SUM(H172:H$196)</f>
        <v>2396166</v>
      </c>
      <c r="L172" s="130">
        <f t="shared" si="111"/>
        <v>45.020095996086781</v>
      </c>
    </row>
    <row r="173" spans="1:12" ht="15" x14ac:dyDescent="0.25">
      <c r="A173" s="126">
        <v>41</v>
      </c>
      <c r="B173" s="193">
        <v>98034</v>
      </c>
      <c r="C173" s="193">
        <v>100</v>
      </c>
      <c r="D173" s="194">
        <v>0.99897999999999998</v>
      </c>
      <c r="E173" s="194">
        <v>1.0200000000000001E-3</v>
      </c>
      <c r="F173" s="127"/>
      <c r="G173" s="127"/>
      <c r="H173" s="193">
        <v>97984</v>
      </c>
      <c r="I173" s="193">
        <v>4319732</v>
      </c>
      <c r="J173" s="128">
        <f t="shared" si="110"/>
        <v>44.063610584083072</v>
      </c>
      <c r="K173" s="129">
        <f>SUM(H173:H$196)</f>
        <v>2298085</v>
      </c>
      <c r="L173" s="130">
        <f t="shared" si="111"/>
        <v>44.063233164004323</v>
      </c>
    </row>
    <row r="174" spans="1:12" ht="15" x14ac:dyDescent="0.25">
      <c r="A174" s="126">
        <v>42</v>
      </c>
      <c r="B174" s="193">
        <v>97934</v>
      </c>
      <c r="C174" s="193">
        <v>107</v>
      </c>
      <c r="D174" s="194">
        <v>0.99890999999999996</v>
      </c>
      <c r="E174" s="194">
        <v>1.09E-3</v>
      </c>
      <c r="F174" s="127"/>
      <c r="G174" s="127"/>
      <c r="H174" s="193">
        <v>97881</v>
      </c>
      <c r="I174" s="193">
        <v>4221748</v>
      </c>
      <c r="J174" s="128">
        <f t="shared" si="110"/>
        <v>43.108093205628279</v>
      </c>
      <c r="K174" s="129">
        <f>SUM(H174:H$196)</f>
        <v>2200101</v>
      </c>
      <c r="L174" s="130">
        <f t="shared" si="111"/>
        <v>43.107715400167457</v>
      </c>
    </row>
    <row r="175" spans="1:12" ht="15" x14ac:dyDescent="0.25">
      <c r="A175" s="126">
        <v>43</v>
      </c>
      <c r="B175" s="193">
        <v>97827</v>
      </c>
      <c r="C175" s="193">
        <v>114</v>
      </c>
      <c r="D175" s="194">
        <v>0.99883</v>
      </c>
      <c r="E175" s="194">
        <v>1.17E-3</v>
      </c>
      <c r="F175" s="127"/>
      <c r="G175" s="127"/>
      <c r="H175" s="193">
        <v>97770</v>
      </c>
      <c r="I175" s="193">
        <v>4123868</v>
      </c>
      <c r="J175" s="128">
        <f t="shared" si="110"/>
        <v>42.154701667228885</v>
      </c>
      <c r="K175" s="129">
        <f>SUM(H175:H$196)</f>
        <v>2102220</v>
      </c>
      <c r="L175" s="130">
        <f t="shared" si="111"/>
        <v>42.154323448536701</v>
      </c>
    </row>
    <row r="176" spans="1:12" ht="15" x14ac:dyDescent="0.25">
      <c r="A176" s="126">
        <v>44</v>
      </c>
      <c r="B176" s="193">
        <v>97713</v>
      </c>
      <c r="C176" s="193">
        <v>122</v>
      </c>
      <c r="D176" s="194">
        <v>0.99875000000000003</v>
      </c>
      <c r="E176" s="194">
        <v>1.25E-3</v>
      </c>
      <c r="F176" s="127"/>
      <c r="G176" s="127"/>
      <c r="H176" s="193">
        <v>97652</v>
      </c>
      <c r="I176" s="193">
        <v>4026097</v>
      </c>
      <c r="J176" s="128">
        <f t="shared" si="110"/>
        <v>41.203289224565822</v>
      </c>
      <c r="K176" s="129">
        <f>SUM(H176:H$196)</f>
        <v>2004450</v>
      </c>
      <c r="L176" s="130">
        <f t="shared" si="111"/>
        <v>41.202910564612694</v>
      </c>
    </row>
    <row r="177" spans="1:12" ht="15" x14ac:dyDescent="0.25">
      <c r="A177" s="126">
        <v>45</v>
      </c>
      <c r="B177" s="193">
        <v>97591</v>
      </c>
      <c r="C177" s="193">
        <v>131</v>
      </c>
      <c r="D177" s="194">
        <v>0.99865999999999999</v>
      </c>
      <c r="E177" s="194">
        <v>1.34E-3</v>
      </c>
      <c r="F177" s="127"/>
      <c r="G177" s="127"/>
      <c r="H177" s="193">
        <v>97526</v>
      </c>
      <c r="I177" s="193">
        <v>3928445</v>
      </c>
      <c r="J177" s="128">
        <f t="shared" si="110"/>
        <v>40.254173028250555</v>
      </c>
      <c r="K177" s="129">
        <f>SUM(H177:H$196)</f>
        <v>1906798</v>
      </c>
      <c r="L177" s="130">
        <f t="shared" si="111"/>
        <v>40.253793894928833</v>
      </c>
    </row>
    <row r="178" spans="1:12" ht="15" x14ac:dyDescent="0.25">
      <c r="A178" s="126">
        <v>46</v>
      </c>
      <c r="B178" s="193">
        <v>97460</v>
      </c>
      <c r="C178" s="193">
        <v>140</v>
      </c>
      <c r="D178" s="194">
        <v>0.99856</v>
      </c>
      <c r="E178" s="194">
        <v>1.4400000000000001E-3</v>
      </c>
      <c r="F178" s="127"/>
      <c r="G178" s="127"/>
      <c r="H178" s="193">
        <v>97390</v>
      </c>
      <c r="I178" s="193">
        <v>3830920</v>
      </c>
      <c r="J178" s="128">
        <f t="shared" si="110"/>
        <v>39.307613379848142</v>
      </c>
      <c r="K178" s="129">
        <f>SUM(H178:H$196)</f>
        <v>1809272</v>
      </c>
      <c r="L178" s="130">
        <f t="shared" si="111"/>
        <v>39.307233736917709</v>
      </c>
    </row>
    <row r="179" spans="1:12" ht="15" x14ac:dyDescent="0.25">
      <c r="A179" s="126">
        <v>47</v>
      </c>
      <c r="B179" s="193">
        <v>97320</v>
      </c>
      <c r="C179" s="193">
        <v>151</v>
      </c>
      <c r="D179" s="194">
        <v>0.99844999999999995</v>
      </c>
      <c r="E179" s="194">
        <v>1.5499999999999999E-3</v>
      </c>
      <c r="F179" s="127"/>
      <c r="G179" s="127"/>
      <c r="H179" s="193">
        <v>97245</v>
      </c>
      <c r="I179" s="193">
        <v>3733529</v>
      </c>
      <c r="J179" s="128">
        <f t="shared" si="110"/>
        <v>38.363429921907112</v>
      </c>
      <c r="K179" s="129">
        <f>SUM(H179:H$196)</f>
        <v>1711882</v>
      </c>
      <c r="L179" s="130">
        <f t="shared" si="111"/>
        <v>38.363049732840118</v>
      </c>
    </row>
    <row r="180" spans="1:12" ht="15" x14ac:dyDescent="0.25">
      <c r="A180" s="126">
        <v>48</v>
      </c>
      <c r="B180" s="193">
        <v>97170</v>
      </c>
      <c r="C180" s="193">
        <v>162</v>
      </c>
      <c r="D180" s="194">
        <v>0.99833000000000005</v>
      </c>
      <c r="E180" s="194">
        <v>1.67E-3</v>
      </c>
      <c r="F180" s="127"/>
      <c r="G180" s="127"/>
      <c r="H180" s="193">
        <v>97089</v>
      </c>
      <c r="I180" s="193">
        <v>3636284</v>
      </c>
      <c r="J180" s="128">
        <f t="shared" si="110"/>
        <v>37.421879180817122</v>
      </c>
      <c r="K180" s="129">
        <f>SUM(H180:H$196)</f>
        <v>1614637</v>
      </c>
      <c r="L180" s="130">
        <f t="shared" si="111"/>
        <v>37.421498404857466</v>
      </c>
    </row>
    <row r="181" spans="1:12" ht="15" x14ac:dyDescent="0.25">
      <c r="A181" s="126">
        <v>49</v>
      </c>
      <c r="B181" s="193">
        <v>97008</v>
      </c>
      <c r="C181" s="193">
        <v>175</v>
      </c>
      <c r="D181" s="194">
        <v>0.99819999999999998</v>
      </c>
      <c r="E181" s="194">
        <v>1.8E-3</v>
      </c>
      <c r="F181" s="127"/>
      <c r="G181" s="127"/>
      <c r="H181" s="193">
        <v>96921</v>
      </c>
      <c r="I181" s="193">
        <v>3539195</v>
      </c>
      <c r="J181" s="128">
        <f t="shared" si="110"/>
        <v>36.483537440211116</v>
      </c>
      <c r="K181" s="129">
        <f>SUM(H181:H$196)</f>
        <v>1517548</v>
      </c>
      <c r="L181" s="130">
        <f t="shared" si="111"/>
        <v>36.483156028368796</v>
      </c>
    </row>
    <row r="182" spans="1:12" ht="15" x14ac:dyDescent="0.25">
      <c r="A182" s="126">
        <v>50</v>
      </c>
      <c r="B182" s="193">
        <v>96833</v>
      </c>
      <c r="C182" s="193">
        <v>188</v>
      </c>
      <c r="D182" s="194">
        <v>0.99804999999999999</v>
      </c>
      <c r="E182" s="194">
        <v>1.9499999999999999E-3</v>
      </c>
      <c r="F182" s="127"/>
      <c r="G182" s="127"/>
      <c r="H182" s="193">
        <v>96739</v>
      </c>
      <c r="I182" s="193">
        <v>3442275</v>
      </c>
      <c r="J182" s="128">
        <f t="shared" si="110"/>
        <v>35.548573316947731</v>
      </c>
      <c r="K182" s="129">
        <f>SUM(H182:H$196)</f>
        <v>1420627</v>
      </c>
      <c r="L182" s="130">
        <f t="shared" si="111"/>
        <v>35.548191215804529</v>
      </c>
    </row>
    <row r="183" spans="1:12" ht="15" x14ac:dyDescent="0.25">
      <c r="A183" s="126">
        <v>51</v>
      </c>
      <c r="B183" s="193">
        <v>96645</v>
      </c>
      <c r="C183" s="193">
        <v>204</v>
      </c>
      <c r="D183" s="194">
        <v>0.99789000000000005</v>
      </c>
      <c r="E183" s="194">
        <v>2.1099999999999999E-3</v>
      </c>
      <c r="F183" s="127"/>
      <c r="G183" s="127"/>
      <c r="H183" s="193">
        <v>96543</v>
      </c>
      <c r="I183" s="193">
        <v>3345535</v>
      </c>
      <c r="J183" s="128">
        <f t="shared" si="110"/>
        <v>34.616741683480782</v>
      </c>
      <c r="K183" s="129">
        <f>SUM(H183:H$196)</f>
        <v>1323888</v>
      </c>
      <c r="L183" s="130">
        <f t="shared" si="111"/>
        <v>34.616358839050129</v>
      </c>
    </row>
    <row r="184" spans="1:12" ht="15" x14ac:dyDescent="0.25">
      <c r="A184" s="126">
        <v>52</v>
      </c>
      <c r="B184" s="193">
        <v>96441</v>
      </c>
      <c r="C184" s="193">
        <v>220</v>
      </c>
      <c r="D184" s="194">
        <v>0.99772000000000005</v>
      </c>
      <c r="E184" s="194">
        <v>2.2799999999999999E-3</v>
      </c>
      <c r="F184" s="127"/>
      <c r="G184" s="127"/>
      <c r="H184" s="193">
        <v>96331</v>
      </c>
      <c r="I184" s="193">
        <v>3248992</v>
      </c>
      <c r="J184" s="128">
        <f t="shared" si="110"/>
        <v>33.688908244418869</v>
      </c>
      <c r="K184" s="129">
        <f>SUM(H184:H$196)</f>
        <v>1227345</v>
      </c>
      <c r="L184" s="130">
        <f t="shared" si="111"/>
        <v>33.688524590163937</v>
      </c>
    </row>
    <row r="185" spans="1:12" ht="15" x14ac:dyDescent="0.25">
      <c r="A185" s="126">
        <v>53</v>
      </c>
      <c r="B185" s="193">
        <v>96221</v>
      </c>
      <c r="C185" s="193">
        <v>239</v>
      </c>
      <c r="D185" s="194">
        <v>0.99751999999999996</v>
      </c>
      <c r="E185" s="194">
        <v>2.48E-3</v>
      </c>
      <c r="F185" s="127"/>
      <c r="G185" s="127"/>
      <c r="H185" s="193">
        <v>96102</v>
      </c>
      <c r="I185" s="193">
        <v>3152661</v>
      </c>
      <c r="J185" s="128">
        <f t="shared" si="110"/>
        <v>32.764791469637608</v>
      </c>
      <c r="K185" s="129">
        <f>SUM(H185:H$196)</f>
        <v>1131014</v>
      </c>
      <c r="L185" s="130">
        <f t="shared" si="111"/>
        <v>32.764406938194362</v>
      </c>
    </row>
    <row r="186" spans="1:12" ht="15" x14ac:dyDescent="0.25">
      <c r="A186" s="126">
        <v>54</v>
      </c>
      <c r="B186" s="193">
        <v>95982</v>
      </c>
      <c r="C186" s="193">
        <v>259</v>
      </c>
      <c r="D186" s="194">
        <v>0.99731000000000003</v>
      </c>
      <c r="E186" s="194">
        <v>2.6900000000000001E-3</v>
      </c>
      <c r="F186" s="127"/>
      <c r="G186" s="127"/>
      <c r="H186" s="193">
        <v>95853</v>
      </c>
      <c r="I186" s="193">
        <v>3056560</v>
      </c>
      <c r="J186" s="128">
        <f t="shared" si="110"/>
        <v>31.845137629972285</v>
      </c>
      <c r="K186" s="129">
        <f>SUM(H186:H$196)</f>
        <v>1034912</v>
      </c>
      <c r="L186" s="130">
        <f t="shared" si="111"/>
        <v>31.844752141026444</v>
      </c>
    </row>
    <row r="187" spans="1:12" ht="15" x14ac:dyDescent="0.25">
      <c r="A187" s="126">
        <v>55</v>
      </c>
      <c r="B187" s="193">
        <v>95724</v>
      </c>
      <c r="C187" s="193">
        <v>281</v>
      </c>
      <c r="D187" s="194">
        <v>0.99707000000000001</v>
      </c>
      <c r="E187" s="194">
        <v>2.9299999999999999E-3</v>
      </c>
      <c r="F187" s="127"/>
      <c r="G187" s="127"/>
      <c r="H187" s="193">
        <v>95583</v>
      </c>
      <c r="I187" s="193">
        <v>2960707</v>
      </c>
      <c r="J187" s="128">
        <f t="shared" si="110"/>
        <v>30.929620575822156</v>
      </c>
      <c r="K187" s="129">
        <f>SUM(H187:H$196)</f>
        <v>939059</v>
      </c>
      <c r="L187" s="130">
        <f t="shared" si="111"/>
        <v>30.929234047887679</v>
      </c>
    </row>
    <row r="188" spans="1:12" ht="15" x14ac:dyDescent="0.25">
      <c r="A188" s="126">
        <v>56</v>
      </c>
      <c r="B188" s="193">
        <v>95443</v>
      </c>
      <c r="C188" s="193">
        <v>305</v>
      </c>
      <c r="D188" s="194">
        <v>0.99680999999999997</v>
      </c>
      <c r="E188" s="194">
        <v>3.1900000000000001E-3</v>
      </c>
      <c r="F188" s="127"/>
      <c r="G188" s="127"/>
      <c r="H188" s="193">
        <v>95291</v>
      </c>
      <c r="I188" s="193">
        <v>2865123</v>
      </c>
      <c r="J188" s="128">
        <f t="shared" si="110"/>
        <v>30.01920518005511</v>
      </c>
      <c r="K188" s="129">
        <f>SUM(H188:H$196)</f>
        <v>843476</v>
      </c>
      <c r="L188" s="130">
        <f t="shared" si="111"/>
        <v>30.018817514118375</v>
      </c>
    </row>
    <row r="189" spans="1:12" ht="15" x14ac:dyDescent="0.25">
      <c r="A189" s="126">
        <v>57</v>
      </c>
      <c r="B189" s="193">
        <v>95139</v>
      </c>
      <c r="C189" s="193">
        <v>331</v>
      </c>
      <c r="D189" s="194">
        <v>0.99651999999999996</v>
      </c>
      <c r="E189" s="194">
        <v>3.48E-3</v>
      </c>
      <c r="F189" s="127"/>
      <c r="G189" s="127"/>
      <c r="H189" s="193">
        <v>94973</v>
      </c>
      <c r="I189" s="193">
        <v>2769832</v>
      </c>
      <c r="J189" s="128">
        <f t="shared" si="110"/>
        <v>29.11352862653591</v>
      </c>
      <c r="K189" s="129">
        <f>SUM(H189:H$196)</f>
        <v>748185</v>
      </c>
      <c r="L189" s="130">
        <f t="shared" si="111"/>
        <v>29.113139721880618</v>
      </c>
    </row>
    <row r="190" spans="1:12" ht="15" x14ac:dyDescent="0.25">
      <c r="A190" s="126">
        <v>58</v>
      </c>
      <c r="B190" s="193">
        <v>94808</v>
      </c>
      <c r="C190" s="193">
        <v>360</v>
      </c>
      <c r="D190" s="194">
        <v>0.99619999999999997</v>
      </c>
      <c r="E190" s="194">
        <v>3.8E-3</v>
      </c>
      <c r="F190" s="127"/>
      <c r="G190" s="127"/>
      <c r="H190" s="193">
        <v>94628</v>
      </c>
      <c r="I190" s="193">
        <v>2674859</v>
      </c>
      <c r="J190" s="128">
        <f t="shared" si="110"/>
        <v>28.213431356003714</v>
      </c>
      <c r="K190" s="129">
        <f>SUM(H190:H$196)</f>
        <v>653212</v>
      </c>
      <c r="L190" s="130">
        <f t="shared" si="111"/>
        <v>28.2130410935786</v>
      </c>
    </row>
    <row r="191" spans="1:12" ht="15" x14ac:dyDescent="0.25">
      <c r="A191" s="126">
        <v>59</v>
      </c>
      <c r="B191" s="193">
        <v>94448</v>
      </c>
      <c r="C191" s="193">
        <v>392</v>
      </c>
      <c r="D191" s="194">
        <v>0.99585000000000001</v>
      </c>
      <c r="E191" s="194">
        <v>4.15E-3</v>
      </c>
      <c r="F191" s="127"/>
      <c r="G191" s="127"/>
      <c r="H191" s="193">
        <v>94252</v>
      </c>
      <c r="I191" s="193">
        <v>2580232</v>
      </c>
      <c r="J191" s="128">
        <f t="shared" si="110"/>
        <v>27.31907504658648</v>
      </c>
      <c r="K191" s="129">
        <f>SUM(H191:H$196)</f>
        <v>558584</v>
      </c>
      <c r="L191" s="130">
        <f t="shared" si="111"/>
        <v>27.318683296628834</v>
      </c>
    </row>
    <row r="192" spans="1:12" ht="15" x14ac:dyDescent="0.25">
      <c r="A192" s="126">
        <v>60</v>
      </c>
      <c r="B192" s="193">
        <v>94056</v>
      </c>
      <c r="C192" s="193">
        <v>427</v>
      </c>
      <c r="D192" s="194">
        <v>0.99546000000000001</v>
      </c>
      <c r="E192" s="194">
        <v>4.5399999999999998E-3</v>
      </c>
      <c r="F192" s="127"/>
      <c r="G192" s="127"/>
      <c r="H192" s="193">
        <v>93843</v>
      </c>
      <c r="I192" s="193">
        <v>2485980</v>
      </c>
      <c r="J192" s="128">
        <f t="shared" si="110"/>
        <v>26.430849706557794</v>
      </c>
      <c r="K192" s="129">
        <f>SUM(H192:H$196)</f>
        <v>464332</v>
      </c>
      <c r="L192" s="130">
        <f t="shared" si="111"/>
        <v>26.430456323892148</v>
      </c>
    </row>
    <row r="193" spans="1:12" ht="15" x14ac:dyDescent="0.25">
      <c r="A193" s="126">
        <v>61</v>
      </c>
      <c r="B193" s="193">
        <v>93629</v>
      </c>
      <c r="C193" s="193">
        <v>465</v>
      </c>
      <c r="D193" s="194">
        <v>0.99502999999999997</v>
      </c>
      <c r="E193" s="194">
        <v>4.9699999999999996E-3</v>
      </c>
      <c r="F193" s="127"/>
      <c r="G193" s="127"/>
      <c r="H193" s="193">
        <v>93397</v>
      </c>
      <c r="I193" s="193">
        <v>2392137</v>
      </c>
      <c r="J193" s="128">
        <f t="shared" si="110"/>
        <v>25.549103376090741</v>
      </c>
      <c r="K193" s="129">
        <f>SUM(H193:H$196)</f>
        <v>370489</v>
      </c>
      <c r="L193" s="130">
        <f t="shared" si="111"/>
        <v>25.54870819938267</v>
      </c>
    </row>
    <row r="194" spans="1:12" ht="15" x14ac:dyDescent="0.25">
      <c r="A194" s="126">
        <v>62</v>
      </c>
      <c r="B194" s="193">
        <v>93164</v>
      </c>
      <c r="C194" s="193">
        <v>507</v>
      </c>
      <c r="D194" s="194">
        <v>0.99456</v>
      </c>
      <c r="E194" s="194">
        <v>5.4400000000000004E-3</v>
      </c>
      <c r="F194" s="127"/>
      <c r="G194" s="127"/>
      <c r="H194" s="193">
        <v>92911</v>
      </c>
      <c r="I194" s="193">
        <v>2298741</v>
      </c>
      <c r="J194" s="128">
        <f t="shared" si="110"/>
        <v>24.674133785582413</v>
      </c>
      <c r="K194" s="129">
        <f>SUM(H194:H$196)</f>
        <v>277092</v>
      </c>
      <c r="L194" s="130">
        <f t="shared" si="111"/>
        <v>24.673736636469023</v>
      </c>
    </row>
    <row r="195" spans="1:12" ht="15" x14ac:dyDescent="0.25">
      <c r="A195" s="126">
        <v>63</v>
      </c>
      <c r="B195" s="193">
        <v>92657</v>
      </c>
      <c r="C195" s="193">
        <v>554</v>
      </c>
      <c r="D195" s="194">
        <v>0.99402999999999997</v>
      </c>
      <c r="E195" s="194">
        <v>5.9699999999999996E-3</v>
      </c>
      <c r="F195" s="127"/>
      <c r="G195" s="127"/>
      <c r="H195" s="193">
        <v>92380</v>
      </c>
      <c r="I195" s="193">
        <v>2205830</v>
      </c>
      <c r="J195" s="128">
        <f t="shared" si="110"/>
        <v>23.80640426519313</v>
      </c>
      <c r="K195" s="129">
        <f>SUM(H195:H$196)</f>
        <v>184181</v>
      </c>
      <c r="L195" s="130">
        <f t="shared" si="111"/>
        <v>23.806004942961675</v>
      </c>
    </row>
    <row r="196" spans="1:12" ht="15" x14ac:dyDescent="0.25">
      <c r="A196" s="126">
        <v>64</v>
      </c>
      <c r="B196" s="193">
        <v>92103</v>
      </c>
      <c r="C196" s="193">
        <v>604</v>
      </c>
      <c r="D196" s="194">
        <v>0.99343999999999999</v>
      </c>
      <c r="E196" s="194">
        <v>6.5599999999999999E-3</v>
      </c>
      <c r="F196" s="127"/>
      <c r="G196" s="127"/>
      <c r="H196" s="193">
        <v>91801</v>
      </c>
      <c r="I196" s="193">
        <v>2113450</v>
      </c>
      <c r="J196" s="128">
        <f t="shared" si="110"/>
        <v>22.946592401984734</v>
      </c>
      <c r="K196" s="129">
        <f>SUM(H196:H$196)</f>
        <v>91801</v>
      </c>
      <c r="L196" s="130">
        <f t="shared" si="111"/>
        <v>22.946190677828085</v>
      </c>
    </row>
    <row r="197" spans="1:12" ht="15" x14ac:dyDescent="0.25">
      <c r="A197" s="126">
        <v>65</v>
      </c>
      <c r="B197" s="193">
        <v>91499</v>
      </c>
      <c r="C197" s="193">
        <v>660</v>
      </c>
      <c r="D197" s="194">
        <v>0.99278</v>
      </c>
      <c r="E197" s="194">
        <v>7.2199999999999999E-3</v>
      </c>
      <c r="F197" s="127"/>
      <c r="G197" s="127"/>
      <c r="H197" s="193">
        <v>91169</v>
      </c>
      <c r="I197" s="193">
        <v>2021649</v>
      </c>
      <c r="J197" s="128">
        <f t="shared" ref="J197" si="112">+I197/B197</f>
        <v>22.094766063017083</v>
      </c>
      <c r="K197" s="129"/>
      <c r="L197" s="130">
        <f>IF((I197-VLOOKUP(L$131,A$132:K$242,9))/$B197&lt;=0,"",(I197-VLOOKUP(L$131,A$132:K$242,9))/$B197)</f>
        <v>22.094361687012974</v>
      </c>
    </row>
    <row r="198" spans="1:12" ht="15" x14ac:dyDescent="0.25">
      <c r="A198" s="126">
        <v>66</v>
      </c>
      <c r="B198" s="193">
        <v>90839</v>
      </c>
      <c r="C198" s="193">
        <v>722</v>
      </c>
      <c r="D198" s="194">
        <v>0.99204999999999999</v>
      </c>
      <c r="E198" s="194">
        <v>7.9500000000000005E-3</v>
      </c>
      <c r="F198" s="127"/>
      <c r="G198" s="127"/>
      <c r="H198" s="193">
        <v>90478</v>
      </c>
      <c r="I198" s="193">
        <v>1930480</v>
      </c>
      <c r="J198" s="128">
        <f t="shared" ref="J198:J242" si="113">+I198/B198</f>
        <v>21.251665033741013</v>
      </c>
      <c r="K198" s="129"/>
      <c r="L198" s="130">
        <f t="shared" ref="L198:L242" si="114">IF((I198-VLOOKUP(L$131,A$132:K$242,9))/$B198&lt;=0,"",(I198-VLOOKUP(L$131,A$132:K$242,9))/$B198)</f>
        <v>21.25125771970189</v>
      </c>
    </row>
    <row r="199" spans="1:12" ht="15" x14ac:dyDescent="0.25">
      <c r="A199" s="126">
        <v>67</v>
      </c>
      <c r="B199" s="193">
        <v>90117</v>
      </c>
      <c r="C199" s="193">
        <v>789</v>
      </c>
      <c r="D199" s="194">
        <v>0.99124000000000001</v>
      </c>
      <c r="E199" s="194">
        <v>8.7600000000000004E-3</v>
      </c>
      <c r="F199" s="127"/>
      <c r="G199" s="127"/>
      <c r="H199" s="193">
        <v>89722</v>
      </c>
      <c r="I199" s="193">
        <v>1840002</v>
      </c>
      <c r="J199" s="128">
        <f t="shared" si="113"/>
        <v>20.417923366290488</v>
      </c>
      <c r="K199" s="129"/>
      <c r="L199" s="130">
        <f t="shared" si="114"/>
        <v>20.417512788929947</v>
      </c>
    </row>
    <row r="200" spans="1:12" ht="15" x14ac:dyDescent="0.25">
      <c r="A200" s="126">
        <v>68</v>
      </c>
      <c r="B200" s="193">
        <v>89328</v>
      </c>
      <c r="C200" s="193">
        <v>863</v>
      </c>
      <c r="D200" s="194">
        <v>0.99034</v>
      </c>
      <c r="E200" s="194">
        <v>9.6600000000000002E-3</v>
      </c>
      <c r="F200" s="127"/>
      <c r="G200" s="127"/>
      <c r="H200" s="193">
        <v>88896</v>
      </c>
      <c r="I200" s="193">
        <v>1750280</v>
      </c>
      <c r="J200" s="128">
        <f t="shared" si="113"/>
        <v>19.593856349632812</v>
      </c>
      <c r="K200" s="129"/>
      <c r="L200" s="130">
        <f t="shared" si="114"/>
        <v>19.593442145799749</v>
      </c>
    </row>
    <row r="201" spans="1:12" ht="15" x14ac:dyDescent="0.25">
      <c r="A201" s="126">
        <v>69</v>
      </c>
      <c r="B201" s="193">
        <v>88465</v>
      </c>
      <c r="C201" s="193">
        <v>944</v>
      </c>
      <c r="D201" s="194">
        <v>0.98933000000000004</v>
      </c>
      <c r="E201" s="194">
        <v>1.0670000000000001E-2</v>
      </c>
      <c r="F201" s="127"/>
      <c r="G201" s="127"/>
      <c r="H201" s="193">
        <v>87993</v>
      </c>
      <c r="I201" s="193">
        <v>1661384</v>
      </c>
      <c r="J201" s="128">
        <f t="shared" si="113"/>
        <v>18.780127734132144</v>
      </c>
      <c r="K201" s="129"/>
      <c r="L201" s="130">
        <f t="shared" si="114"/>
        <v>18.779709489628665</v>
      </c>
    </row>
    <row r="202" spans="1:12" ht="15" x14ac:dyDescent="0.25">
      <c r="A202" s="126">
        <v>70</v>
      </c>
      <c r="B202" s="193">
        <v>87520</v>
      </c>
      <c r="C202" s="193">
        <v>1033</v>
      </c>
      <c r="D202" s="194">
        <v>0.98819999999999997</v>
      </c>
      <c r="E202" s="194">
        <v>1.18E-2</v>
      </c>
      <c r="F202" s="127"/>
      <c r="G202" s="127"/>
      <c r="H202" s="193">
        <v>87004</v>
      </c>
      <c r="I202" s="193">
        <v>1573392</v>
      </c>
      <c r="J202" s="128">
        <f t="shared" si="113"/>
        <v>17.977513711151737</v>
      </c>
      <c r="K202" s="129"/>
      <c r="L202" s="130">
        <f t="shared" si="114"/>
        <v>17.977090950639855</v>
      </c>
    </row>
    <row r="203" spans="1:12" ht="15" x14ac:dyDescent="0.25">
      <c r="A203" s="126">
        <v>71</v>
      </c>
      <c r="B203" s="193">
        <v>86488</v>
      </c>
      <c r="C203" s="193">
        <v>1130</v>
      </c>
      <c r="D203" s="194">
        <v>0.98694000000000004</v>
      </c>
      <c r="E203" s="194">
        <v>1.306E-2</v>
      </c>
      <c r="F203" s="127"/>
      <c r="G203" s="127"/>
      <c r="H203" s="193">
        <v>85923</v>
      </c>
      <c r="I203" s="193">
        <v>1486387</v>
      </c>
      <c r="J203" s="128">
        <f t="shared" si="113"/>
        <v>17.186048931643697</v>
      </c>
      <c r="K203" s="129"/>
      <c r="L203" s="130">
        <f t="shared" si="114"/>
        <v>17.185621126630284</v>
      </c>
    </row>
    <row r="204" spans="1:12" ht="15" x14ac:dyDescent="0.25">
      <c r="A204" s="126">
        <v>72</v>
      </c>
      <c r="B204" s="193">
        <v>85358</v>
      </c>
      <c r="C204" s="193">
        <v>1236</v>
      </c>
      <c r="D204" s="194">
        <v>0.98551999999999995</v>
      </c>
      <c r="E204" s="194">
        <v>1.448E-2</v>
      </c>
      <c r="F204" s="127"/>
      <c r="G204" s="127"/>
      <c r="H204" s="193">
        <v>84740</v>
      </c>
      <c r="I204" s="193">
        <v>1400465</v>
      </c>
      <c r="J204" s="128">
        <f t="shared" si="113"/>
        <v>16.406956582862765</v>
      </c>
      <c r="K204" s="129"/>
      <c r="L204" s="130">
        <f t="shared" si="114"/>
        <v>16.406523114412241</v>
      </c>
    </row>
    <row r="205" spans="1:12" ht="15" x14ac:dyDescent="0.25">
      <c r="A205" s="126">
        <v>73</v>
      </c>
      <c r="B205" s="193">
        <v>84122</v>
      </c>
      <c r="C205" s="193">
        <v>1351</v>
      </c>
      <c r="D205" s="194">
        <v>0.98394000000000004</v>
      </c>
      <c r="E205" s="194">
        <v>1.6060000000000001E-2</v>
      </c>
      <c r="F205" s="127"/>
      <c r="G205" s="127"/>
      <c r="H205" s="193">
        <v>83447</v>
      </c>
      <c r="I205" s="193">
        <v>1315725</v>
      </c>
      <c r="J205" s="128">
        <f t="shared" si="113"/>
        <v>15.640676636313925</v>
      </c>
      <c r="K205" s="129"/>
      <c r="L205" s="130">
        <f t="shared" si="114"/>
        <v>15.640236798934881</v>
      </c>
    </row>
    <row r="206" spans="1:12" ht="15" x14ac:dyDescent="0.25">
      <c r="A206" s="126">
        <v>74</v>
      </c>
      <c r="B206" s="193">
        <v>82771</v>
      </c>
      <c r="C206" s="193">
        <v>1476</v>
      </c>
      <c r="D206" s="194">
        <v>0.98216000000000003</v>
      </c>
      <c r="E206" s="194">
        <v>1.7840000000000002E-2</v>
      </c>
      <c r="F206" s="127"/>
      <c r="G206" s="127"/>
      <c r="H206" s="193">
        <v>82033</v>
      </c>
      <c r="I206" s="193">
        <v>1232278</v>
      </c>
      <c r="J206" s="128">
        <f t="shared" si="113"/>
        <v>14.887798866752847</v>
      </c>
      <c r="K206" s="129"/>
      <c r="L206" s="130">
        <f t="shared" si="114"/>
        <v>14.887351850285729</v>
      </c>
    </row>
    <row r="207" spans="1:12" ht="15" x14ac:dyDescent="0.25">
      <c r="A207" s="126">
        <v>75</v>
      </c>
      <c r="B207" s="193">
        <v>81295</v>
      </c>
      <c r="C207" s="193">
        <v>1612</v>
      </c>
      <c r="D207" s="194">
        <v>0.98016999999999999</v>
      </c>
      <c r="E207" s="194">
        <v>1.983E-2</v>
      </c>
      <c r="F207" s="127"/>
      <c r="G207" s="127"/>
      <c r="H207" s="193">
        <v>80489</v>
      </c>
      <c r="I207" s="193">
        <v>1150245</v>
      </c>
      <c r="J207" s="128">
        <f t="shared" si="113"/>
        <v>14.149025155298604</v>
      </c>
      <c r="K207" s="129"/>
      <c r="L207" s="130">
        <f t="shared" si="114"/>
        <v>14.148570022756626</v>
      </c>
    </row>
    <row r="208" spans="1:12" ht="15" x14ac:dyDescent="0.25">
      <c r="A208" s="126">
        <v>76</v>
      </c>
      <c r="B208" s="193">
        <v>79683</v>
      </c>
      <c r="C208" s="193">
        <v>1759</v>
      </c>
      <c r="D208" s="194">
        <v>0.97792999999999997</v>
      </c>
      <c r="E208" s="194">
        <v>2.2069999999999999E-2</v>
      </c>
      <c r="F208" s="127"/>
      <c r="G208" s="127"/>
      <c r="H208" s="193">
        <v>78803</v>
      </c>
      <c r="I208" s="193">
        <v>1069756</v>
      </c>
      <c r="J208" s="128">
        <f t="shared" si="113"/>
        <v>13.425147145564299</v>
      </c>
      <c r="K208" s="129"/>
      <c r="L208" s="130">
        <f t="shared" si="114"/>
        <v>13.424682805617259</v>
      </c>
    </row>
    <row r="209" spans="1:12" ht="15" x14ac:dyDescent="0.25">
      <c r="A209" s="126">
        <v>77</v>
      </c>
      <c r="B209" s="193">
        <v>77924</v>
      </c>
      <c r="C209" s="193">
        <v>1917</v>
      </c>
      <c r="D209" s="194">
        <v>0.97540000000000004</v>
      </c>
      <c r="E209" s="194">
        <v>2.46E-2</v>
      </c>
      <c r="F209" s="127"/>
      <c r="G209" s="127"/>
      <c r="H209" s="193">
        <v>76965</v>
      </c>
      <c r="I209" s="193">
        <v>990953</v>
      </c>
      <c r="J209" s="128">
        <f t="shared" si="113"/>
        <v>12.716916482726759</v>
      </c>
      <c r="K209" s="129"/>
      <c r="L209" s="130">
        <f t="shared" si="114"/>
        <v>12.716441661105693</v>
      </c>
    </row>
    <row r="210" spans="1:12" ht="15" x14ac:dyDescent="0.25">
      <c r="A210" s="126">
        <v>78</v>
      </c>
      <c r="B210" s="193">
        <v>76007</v>
      </c>
      <c r="C210" s="193">
        <v>2085</v>
      </c>
      <c r="D210" s="194">
        <v>0.97255999999999998</v>
      </c>
      <c r="E210" s="194">
        <v>2.7439999999999999E-2</v>
      </c>
      <c r="F210" s="127"/>
      <c r="G210" s="127"/>
      <c r="H210" s="193">
        <v>74964</v>
      </c>
      <c r="I210" s="193">
        <v>913988</v>
      </c>
      <c r="J210" s="128">
        <f t="shared" si="113"/>
        <v>12.025050324312234</v>
      </c>
      <c r="K210" s="129"/>
      <c r="L210" s="130">
        <f t="shared" si="114"/>
        <v>12.024563527043561</v>
      </c>
    </row>
    <row r="211" spans="1:12" ht="15" x14ac:dyDescent="0.25">
      <c r="A211" s="126">
        <v>79</v>
      </c>
      <c r="B211" s="193">
        <v>73922</v>
      </c>
      <c r="C211" s="193">
        <v>2265</v>
      </c>
      <c r="D211" s="194">
        <v>0.96936</v>
      </c>
      <c r="E211" s="194">
        <v>3.0640000000000001E-2</v>
      </c>
      <c r="F211" s="127"/>
      <c r="G211" s="127"/>
      <c r="H211" s="193">
        <v>72789</v>
      </c>
      <c r="I211" s="193">
        <v>839023</v>
      </c>
      <c r="J211" s="128">
        <f t="shared" si="113"/>
        <v>11.35011228051189</v>
      </c>
      <c r="K211" s="129"/>
      <c r="L211" s="130">
        <f t="shared" si="114"/>
        <v>11.349611752928762</v>
      </c>
    </row>
    <row r="212" spans="1:12" ht="15" x14ac:dyDescent="0.25">
      <c r="A212" s="126">
        <v>80</v>
      </c>
      <c r="B212" s="193">
        <v>71657</v>
      </c>
      <c r="C212" s="193">
        <v>2455</v>
      </c>
      <c r="D212" s="194">
        <v>0.96575</v>
      </c>
      <c r="E212" s="194">
        <v>3.4250000000000003E-2</v>
      </c>
      <c r="F212" s="127"/>
      <c r="G212" s="127"/>
      <c r="H212" s="193">
        <v>70429</v>
      </c>
      <c r="I212" s="193">
        <v>766234</v>
      </c>
      <c r="J212" s="128">
        <f t="shared" si="113"/>
        <v>10.693079531657759</v>
      </c>
      <c r="K212" s="129"/>
      <c r="L212" s="130">
        <f t="shared" si="114"/>
        <v>10.692563182940955</v>
      </c>
    </row>
    <row r="213" spans="1:12" ht="15" x14ac:dyDescent="0.25">
      <c r="A213" s="126">
        <v>81</v>
      </c>
      <c r="B213" s="193">
        <v>69202</v>
      </c>
      <c r="C213" s="193">
        <v>2653</v>
      </c>
      <c r="D213" s="194">
        <v>0.96165999999999996</v>
      </c>
      <c r="E213" s="194">
        <v>3.8339999999999999E-2</v>
      </c>
      <c r="F213" s="127"/>
      <c r="G213" s="127"/>
      <c r="H213" s="193">
        <v>67876</v>
      </c>
      <c r="I213" s="193">
        <v>695805</v>
      </c>
      <c r="J213" s="128">
        <f t="shared" si="113"/>
        <v>10.054694951012976</v>
      </c>
      <c r="K213" s="129"/>
      <c r="L213" s="130">
        <f t="shared" si="114"/>
        <v>10.054160284384844</v>
      </c>
    </row>
    <row r="214" spans="1:12" ht="15" x14ac:dyDescent="0.25">
      <c r="A214" s="126">
        <v>82</v>
      </c>
      <c r="B214" s="193">
        <v>66549</v>
      </c>
      <c r="C214" s="193">
        <v>2858</v>
      </c>
      <c r="D214" s="194">
        <v>0.95704999999999996</v>
      </c>
      <c r="E214" s="194">
        <v>4.2950000000000002E-2</v>
      </c>
      <c r="F214" s="127"/>
      <c r="G214" s="127"/>
      <c r="H214" s="193">
        <v>65120</v>
      </c>
      <c r="I214" s="193">
        <v>627929</v>
      </c>
      <c r="J214" s="128">
        <f t="shared" si="113"/>
        <v>9.435588814257164</v>
      </c>
      <c r="K214" s="129"/>
      <c r="L214" s="130">
        <f t="shared" si="114"/>
        <v>9.4350328329501565</v>
      </c>
    </row>
    <row r="215" spans="1:12" ht="15" x14ac:dyDescent="0.25">
      <c r="A215" s="126">
        <v>83</v>
      </c>
      <c r="B215" s="193">
        <v>63691</v>
      </c>
      <c r="C215" s="193">
        <v>3068</v>
      </c>
      <c r="D215" s="194">
        <v>0.95182</v>
      </c>
      <c r="E215" s="194">
        <v>4.8180000000000001E-2</v>
      </c>
      <c r="F215" s="127"/>
      <c r="G215" s="127"/>
      <c r="H215" s="193">
        <v>62157</v>
      </c>
      <c r="I215" s="193">
        <v>562809</v>
      </c>
      <c r="J215" s="128">
        <f t="shared" si="113"/>
        <v>8.836554615251762</v>
      </c>
      <c r="K215" s="129"/>
      <c r="L215" s="130">
        <f t="shared" si="114"/>
        <v>8.8359736854500639</v>
      </c>
    </row>
    <row r="216" spans="1:12" ht="15" x14ac:dyDescent="0.25">
      <c r="A216" s="126">
        <v>84</v>
      </c>
      <c r="B216" s="193">
        <v>60622</v>
      </c>
      <c r="C216" s="193">
        <v>3279</v>
      </c>
      <c r="D216" s="194">
        <v>0.94589999999999996</v>
      </c>
      <c r="E216" s="194">
        <v>5.4100000000000002E-2</v>
      </c>
      <c r="F216" s="127"/>
      <c r="G216" s="127"/>
      <c r="H216" s="193">
        <v>58983</v>
      </c>
      <c r="I216" s="193">
        <v>500653</v>
      </c>
      <c r="J216" s="128">
        <f t="shared" si="113"/>
        <v>8.258602487545776</v>
      </c>
      <c r="K216" s="129"/>
      <c r="L216" s="130">
        <f t="shared" si="114"/>
        <v>8.2579921480650587</v>
      </c>
    </row>
    <row r="217" spans="1:12" ht="15" x14ac:dyDescent="0.25">
      <c r="A217" s="126">
        <v>85</v>
      </c>
      <c r="B217" s="193">
        <v>57343</v>
      </c>
      <c r="C217" s="193">
        <v>3487</v>
      </c>
      <c r="D217" s="194">
        <v>0.93918999999999997</v>
      </c>
      <c r="E217" s="194">
        <v>6.0810000000000003E-2</v>
      </c>
      <c r="F217" s="127"/>
      <c r="G217" s="127"/>
      <c r="H217" s="193">
        <v>55599</v>
      </c>
      <c r="I217" s="193">
        <v>441670</v>
      </c>
      <c r="J217" s="128">
        <f t="shared" si="113"/>
        <v>7.7022478768114677</v>
      </c>
      <c r="K217" s="129"/>
      <c r="L217" s="130">
        <f t="shared" si="114"/>
        <v>7.7016026367647319</v>
      </c>
    </row>
    <row r="218" spans="1:12" ht="15" x14ac:dyDescent="0.25">
      <c r="A218" s="126">
        <v>86</v>
      </c>
      <c r="B218" s="193">
        <v>53856</v>
      </c>
      <c r="C218" s="193">
        <v>3685</v>
      </c>
      <c r="D218" s="194">
        <v>0.93157000000000001</v>
      </c>
      <c r="E218" s="194">
        <v>6.8430000000000005E-2</v>
      </c>
      <c r="F218" s="127"/>
      <c r="G218" s="127"/>
      <c r="H218" s="193">
        <v>52013</v>
      </c>
      <c r="I218" s="193">
        <v>386070</v>
      </c>
      <c r="J218" s="128">
        <f t="shared" si="113"/>
        <v>7.1685606060606064</v>
      </c>
      <c r="K218" s="129"/>
      <c r="L218" s="130">
        <f t="shared" si="114"/>
        <v>7.1678735888294716</v>
      </c>
    </row>
    <row r="219" spans="1:12" ht="15" x14ac:dyDescent="0.25">
      <c r="A219" s="126">
        <v>87</v>
      </c>
      <c r="B219" s="193">
        <v>50171</v>
      </c>
      <c r="C219" s="193">
        <v>3868</v>
      </c>
      <c r="D219" s="194">
        <v>0.92291000000000001</v>
      </c>
      <c r="E219" s="194">
        <v>7.7090000000000006E-2</v>
      </c>
      <c r="F219" s="127"/>
      <c r="G219" s="127"/>
      <c r="H219" s="193">
        <v>48237</v>
      </c>
      <c r="I219" s="193">
        <v>334057</v>
      </c>
      <c r="J219" s="128">
        <f t="shared" si="113"/>
        <v>6.6583683801399216</v>
      </c>
      <c r="K219" s="129"/>
      <c r="L219" s="130">
        <f t="shared" si="114"/>
        <v>6.6576309023140858</v>
      </c>
    </row>
    <row r="220" spans="1:12" ht="15" x14ac:dyDescent="0.25">
      <c r="A220" s="126">
        <v>88</v>
      </c>
      <c r="B220" s="193">
        <v>46303</v>
      </c>
      <c r="C220" s="193">
        <v>4026</v>
      </c>
      <c r="D220" s="194">
        <v>0.91305999999999998</v>
      </c>
      <c r="E220" s="194">
        <v>8.6940000000000003E-2</v>
      </c>
      <c r="F220" s="127"/>
      <c r="G220" s="127"/>
      <c r="H220" s="193">
        <v>44290</v>
      </c>
      <c r="I220" s="193">
        <v>285820</v>
      </c>
      <c r="J220" s="128">
        <f t="shared" si="113"/>
        <v>6.1728181759281258</v>
      </c>
      <c r="K220" s="129"/>
      <c r="L220" s="130">
        <f t="shared" si="114"/>
        <v>6.1720190916355309</v>
      </c>
    </row>
    <row r="221" spans="1:12" ht="15" x14ac:dyDescent="0.25">
      <c r="A221" s="126">
        <v>89</v>
      </c>
      <c r="B221" s="193">
        <v>42277</v>
      </c>
      <c r="C221" s="193">
        <v>4150</v>
      </c>
      <c r="D221" s="194">
        <v>0.90183999999999997</v>
      </c>
      <c r="E221" s="194">
        <v>9.8159999999999997E-2</v>
      </c>
      <c r="F221" s="127"/>
      <c r="G221" s="127"/>
      <c r="H221" s="193">
        <v>40202</v>
      </c>
      <c r="I221" s="193">
        <v>241530</v>
      </c>
      <c r="J221" s="128">
        <f t="shared" si="113"/>
        <v>5.7130354566312649</v>
      </c>
      <c r="K221" s="129"/>
      <c r="L221" s="130">
        <f t="shared" si="114"/>
        <v>5.7121602762731509</v>
      </c>
    </row>
    <row r="222" spans="1:12" ht="15" x14ac:dyDescent="0.25">
      <c r="A222" s="126">
        <v>90</v>
      </c>
      <c r="B222" s="193">
        <v>38127</v>
      </c>
      <c r="C222" s="193">
        <v>4230</v>
      </c>
      <c r="D222" s="194">
        <v>0.88905000000000001</v>
      </c>
      <c r="E222" s="194">
        <v>0.11094999999999999</v>
      </c>
      <c r="F222" s="127"/>
      <c r="G222" s="127"/>
      <c r="H222" s="193">
        <v>36012</v>
      </c>
      <c r="I222" s="193">
        <v>201328</v>
      </c>
      <c r="J222" s="128">
        <f t="shared" si="113"/>
        <v>5.2804574186272193</v>
      </c>
      <c r="K222" s="129"/>
      <c r="L222" s="130">
        <f t="shared" si="114"/>
        <v>5.2794869777323159</v>
      </c>
    </row>
    <row r="223" spans="1:12" ht="15" x14ac:dyDescent="0.25">
      <c r="A223" s="126">
        <v>91</v>
      </c>
      <c r="B223" s="193">
        <v>33897</v>
      </c>
      <c r="C223" s="193">
        <v>4243</v>
      </c>
      <c r="D223" s="194">
        <v>0.87482000000000004</v>
      </c>
      <c r="E223" s="194">
        <v>0.12518000000000001</v>
      </c>
      <c r="F223" s="127"/>
      <c r="G223" s="127"/>
      <c r="H223" s="193">
        <v>31775</v>
      </c>
      <c r="I223" s="193">
        <v>165316</v>
      </c>
      <c r="J223" s="128">
        <f t="shared" si="113"/>
        <v>4.8770097648759476</v>
      </c>
      <c r="K223" s="129"/>
      <c r="L223" s="130">
        <f t="shared" si="114"/>
        <v>4.8759182228515794</v>
      </c>
    </row>
    <row r="224" spans="1:12" ht="15" x14ac:dyDescent="0.25">
      <c r="A224" s="126">
        <v>92</v>
      </c>
      <c r="B224" s="193">
        <v>29654</v>
      </c>
      <c r="C224" s="193">
        <v>4169</v>
      </c>
      <c r="D224" s="194">
        <v>0.85941999999999996</v>
      </c>
      <c r="E224" s="194">
        <v>0.14058000000000001</v>
      </c>
      <c r="F224" s="127"/>
      <c r="G224" s="127"/>
      <c r="H224" s="193">
        <v>27569</v>
      </c>
      <c r="I224" s="193">
        <v>133540</v>
      </c>
      <c r="J224" s="128">
        <f t="shared" si="113"/>
        <v>4.5032710595535175</v>
      </c>
      <c r="K224" s="129"/>
      <c r="L224" s="130">
        <f t="shared" si="114"/>
        <v>4.5020233358062995</v>
      </c>
    </row>
    <row r="225" spans="1:12" ht="15" x14ac:dyDescent="0.25">
      <c r="A225" s="126">
        <v>93</v>
      </c>
      <c r="B225" s="193">
        <v>25485</v>
      </c>
      <c r="C225" s="193">
        <v>4005</v>
      </c>
      <c r="D225" s="194">
        <v>0.84284999999999999</v>
      </c>
      <c r="E225" s="194">
        <v>0.15715000000000001</v>
      </c>
      <c r="F225" s="127"/>
      <c r="G225" s="127"/>
      <c r="H225" s="193">
        <v>23482</v>
      </c>
      <c r="I225" s="193">
        <v>105971</v>
      </c>
      <c r="J225" s="128">
        <f t="shared" si="113"/>
        <v>4.1581714734157345</v>
      </c>
      <c r="K225" s="129"/>
      <c r="L225" s="130">
        <f t="shared" si="114"/>
        <v>4.1567196390033354</v>
      </c>
    </row>
    <row r="226" spans="1:12" ht="15" x14ac:dyDescent="0.25">
      <c r="A226" s="126">
        <v>94</v>
      </c>
      <c r="B226" s="193">
        <v>21480</v>
      </c>
      <c r="C226" s="193">
        <v>3756</v>
      </c>
      <c r="D226" s="194">
        <v>0.82513999999999998</v>
      </c>
      <c r="E226" s="194">
        <v>0.17485999999999999</v>
      </c>
      <c r="F226" s="127"/>
      <c r="G226" s="127"/>
      <c r="H226" s="193">
        <v>19602</v>
      </c>
      <c r="I226" s="193">
        <v>82489</v>
      </c>
      <c r="J226" s="128">
        <f t="shared" si="113"/>
        <v>3.840270018621974</v>
      </c>
      <c r="K226" s="129"/>
      <c r="L226" s="130">
        <f t="shared" si="114"/>
        <v>3.8385474860335194</v>
      </c>
    </row>
    <row r="227" spans="1:12" ht="15" x14ac:dyDescent="0.25">
      <c r="A227" s="126">
        <v>95</v>
      </c>
      <c r="B227" s="193">
        <v>17724</v>
      </c>
      <c r="C227" s="193">
        <v>3441</v>
      </c>
      <c r="D227" s="194">
        <v>0.80584</v>
      </c>
      <c r="E227" s="194">
        <v>0.19416</v>
      </c>
      <c r="F227" s="127"/>
      <c r="G227" s="127"/>
      <c r="H227" s="193">
        <v>16003</v>
      </c>
      <c r="I227" s="193">
        <v>62887</v>
      </c>
      <c r="J227" s="128">
        <f t="shared" si="113"/>
        <v>3.5481268336718572</v>
      </c>
      <c r="K227" s="129"/>
      <c r="L227" s="130">
        <f t="shared" si="114"/>
        <v>3.5460392687880842</v>
      </c>
    </row>
    <row r="228" spans="1:12" ht="15" x14ac:dyDescent="0.25">
      <c r="A228" s="126">
        <v>96</v>
      </c>
      <c r="B228" s="193">
        <v>14283</v>
      </c>
      <c r="C228" s="193">
        <v>3056</v>
      </c>
      <c r="D228" s="194">
        <v>0.78607000000000005</v>
      </c>
      <c r="E228" s="194">
        <v>0.21393000000000001</v>
      </c>
      <c r="F228" s="127"/>
      <c r="G228" s="127"/>
      <c r="H228" s="193">
        <v>12755</v>
      </c>
      <c r="I228" s="193">
        <v>46883</v>
      </c>
      <c r="J228" s="128">
        <f t="shared" si="113"/>
        <v>3.2824336623958552</v>
      </c>
      <c r="K228" s="129"/>
      <c r="L228" s="130">
        <f t="shared" si="114"/>
        <v>3.2798431702023385</v>
      </c>
    </row>
    <row r="229" spans="1:12" ht="15" x14ac:dyDescent="0.25">
      <c r="A229" s="126">
        <v>97</v>
      </c>
      <c r="B229" s="193">
        <v>11227</v>
      </c>
      <c r="C229" s="193">
        <v>2635</v>
      </c>
      <c r="D229" s="194">
        <v>0.76527999999999996</v>
      </c>
      <c r="E229" s="194">
        <v>0.23472000000000001</v>
      </c>
      <c r="F229" s="127"/>
      <c r="G229" s="127"/>
      <c r="H229" s="193">
        <v>9910</v>
      </c>
      <c r="I229" s="193">
        <v>34128</v>
      </c>
      <c r="J229" s="128">
        <f t="shared" si="113"/>
        <v>3.0398147323416764</v>
      </c>
      <c r="K229" s="129"/>
      <c r="L229" s="130">
        <f t="shared" si="114"/>
        <v>3.0365191057272645</v>
      </c>
    </row>
    <row r="230" spans="1:12" ht="15" x14ac:dyDescent="0.25">
      <c r="A230" s="126">
        <v>98</v>
      </c>
      <c r="B230" s="193">
        <v>8592</v>
      </c>
      <c r="C230" s="193">
        <v>2203</v>
      </c>
      <c r="D230" s="194">
        <v>0.74361999999999995</v>
      </c>
      <c r="E230" s="194">
        <v>0.25638</v>
      </c>
      <c r="F230" s="127"/>
      <c r="G230" s="127"/>
      <c r="H230" s="193">
        <v>7491</v>
      </c>
      <c r="I230" s="193">
        <v>24218</v>
      </c>
      <c r="J230" s="128">
        <f t="shared" si="113"/>
        <v>2.8186685288640594</v>
      </c>
      <c r="K230" s="129"/>
      <c r="L230" s="130">
        <f t="shared" si="114"/>
        <v>2.8143621973929238</v>
      </c>
    </row>
    <row r="231" spans="1:12" ht="15" x14ac:dyDescent="0.25">
      <c r="A231" s="126">
        <v>99</v>
      </c>
      <c r="B231" s="193">
        <v>6389</v>
      </c>
      <c r="C231" s="193">
        <v>1781</v>
      </c>
      <c r="D231" s="194">
        <v>0.72124999999999995</v>
      </c>
      <c r="E231" s="194">
        <v>0.27875</v>
      </c>
      <c r="F231" s="127"/>
      <c r="G231" s="127"/>
      <c r="H231" s="193">
        <v>5499</v>
      </c>
      <c r="I231" s="193">
        <v>16728</v>
      </c>
      <c r="J231" s="128">
        <f t="shared" si="113"/>
        <v>2.6182501173892629</v>
      </c>
      <c r="K231" s="129"/>
      <c r="L231" s="130">
        <f t="shared" si="114"/>
        <v>2.6124589137580214</v>
      </c>
    </row>
    <row r="232" spans="1:12" ht="15" x14ac:dyDescent="0.25">
      <c r="A232" s="126">
        <v>100</v>
      </c>
      <c r="B232" s="193">
        <v>4608</v>
      </c>
      <c r="C232" s="193">
        <v>1390</v>
      </c>
      <c r="D232" s="194">
        <v>0.69835999999999998</v>
      </c>
      <c r="E232" s="194">
        <v>0.30164000000000002</v>
      </c>
      <c r="F232" s="127"/>
      <c r="G232" s="127"/>
      <c r="H232" s="193">
        <v>3913</v>
      </c>
      <c r="I232" s="193">
        <v>11229</v>
      </c>
      <c r="J232" s="128">
        <f t="shared" si="113"/>
        <v>2.4368489583333335</v>
      </c>
      <c r="K232" s="129"/>
      <c r="L232" s="130">
        <f t="shared" si="114"/>
        <v>2.4288194444444446</v>
      </c>
    </row>
    <row r="233" spans="1:12" ht="15" x14ac:dyDescent="0.25">
      <c r="A233" s="126">
        <v>101</v>
      </c>
      <c r="B233" s="193">
        <v>3218</v>
      </c>
      <c r="C233" s="193">
        <v>1045</v>
      </c>
      <c r="D233" s="194">
        <v>0.67515999999999998</v>
      </c>
      <c r="E233" s="194">
        <v>0.32484000000000002</v>
      </c>
      <c r="F233" s="127"/>
      <c r="G233" s="127"/>
      <c r="H233" s="193">
        <v>2695</v>
      </c>
      <c r="I233" s="193">
        <v>7316</v>
      </c>
      <c r="J233" s="128">
        <f t="shared" si="113"/>
        <v>2.273461777501554</v>
      </c>
      <c r="K233" s="129"/>
      <c r="L233" s="130">
        <f t="shared" si="114"/>
        <v>2.2619639527656932</v>
      </c>
    </row>
    <row r="234" spans="1:12" ht="15" x14ac:dyDescent="0.25">
      <c r="A234" s="126">
        <v>102</v>
      </c>
      <c r="B234" s="193">
        <v>2173</v>
      </c>
      <c r="C234" s="193">
        <v>756</v>
      </c>
      <c r="D234" s="194">
        <v>0.65188999999999997</v>
      </c>
      <c r="E234" s="194">
        <v>0.34810999999999998</v>
      </c>
      <c r="F234" s="127"/>
      <c r="G234" s="127"/>
      <c r="H234" s="193">
        <v>1795</v>
      </c>
      <c r="I234" s="193">
        <v>4621</v>
      </c>
      <c r="J234" s="128">
        <f t="shared" si="113"/>
        <v>2.126553152323976</v>
      </c>
      <c r="K234" s="129"/>
      <c r="L234" s="130">
        <f t="shared" si="114"/>
        <v>2.1095260009203867</v>
      </c>
    </row>
    <row r="235" spans="1:12" ht="15" x14ac:dyDescent="0.25">
      <c r="A235" s="126">
        <v>103</v>
      </c>
      <c r="B235" s="193">
        <v>1416</v>
      </c>
      <c r="C235" s="193">
        <v>526</v>
      </c>
      <c r="D235" s="194">
        <v>0.62875000000000003</v>
      </c>
      <c r="E235" s="194">
        <v>0.37125000000000002</v>
      </c>
      <c r="F235" s="127"/>
      <c r="G235" s="127"/>
      <c r="H235" s="193">
        <v>1153</v>
      </c>
      <c r="I235" s="193">
        <v>2826</v>
      </c>
      <c r="J235" s="128">
        <f t="shared" si="113"/>
        <v>1.9957627118644068</v>
      </c>
      <c r="K235" s="129"/>
      <c r="L235" s="130">
        <f t="shared" si="114"/>
        <v>1.969632768361582</v>
      </c>
    </row>
    <row r="236" spans="1:12" ht="15" x14ac:dyDescent="0.25">
      <c r="A236" s="126">
        <v>104</v>
      </c>
      <c r="B236" s="193">
        <v>891</v>
      </c>
      <c r="C236" s="193">
        <v>351</v>
      </c>
      <c r="D236" s="194">
        <v>0.60597999999999996</v>
      </c>
      <c r="E236" s="194">
        <v>0.39401999999999998</v>
      </c>
      <c r="F236" s="127"/>
      <c r="G236" s="127"/>
      <c r="H236" s="193">
        <v>715</v>
      </c>
      <c r="I236" s="193">
        <v>1673</v>
      </c>
      <c r="J236" s="128">
        <f t="shared" si="113"/>
        <v>1.877665544332211</v>
      </c>
      <c r="K236" s="129"/>
      <c r="L236" s="130">
        <f t="shared" si="114"/>
        <v>1.8361391694725029</v>
      </c>
    </row>
    <row r="237" spans="1:12" ht="15" x14ac:dyDescent="0.25">
      <c r="A237" s="126">
        <v>105</v>
      </c>
      <c r="B237" s="193">
        <v>540</v>
      </c>
      <c r="C237" s="193">
        <v>225</v>
      </c>
      <c r="D237" s="194">
        <v>0.58379000000000003</v>
      </c>
      <c r="E237" s="194">
        <v>0.41621000000000002</v>
      </c>
      <c r="F237" s="127"/>
      <c r="G237" s="127"/>
      <c r="H237" s="193">
        <v>427</v>
      </c>
      <c r="I237" s="193">
        <v>957</v>
      </c>
      <c r="J237" s="128">
        <f t="shared" si="113"/>
        <v>1.7722222222222221</v>
      </c>
      <c r="K237" s="129"/>
      <c r="L237" s="130">
        <f t="shared" si="114"/>
        <v>1.7037037037037037</v>
      </c>
    </row>
    <row r="238" spans="1:12" ht="15" x14ac:dyDescent="0.25">
      <c r="A238" s="126">
        <v>106</v>
      </c>
      <c r="B238" s="193">
        <v>315</v>
      </c>
      <c r="C238" s="193">
        <v>138</v>
      </c>
      <c r="D238" s="194">
        <v>0.56233999999999995</v>
      </c>
      <c r="E238" s="194">
        <v>0.43765999999999999</v>
      </c>
      <c r="F238" s="127"/>
      <c r="G238" s="127"/>
      <c r="H238" s="193">
        <v>246</v>
      </c>
      <c r="I238" s="193">
        <v>530</v>
      </c>
      <c r="J238" s="128">
        <f t="shared" si="113"/>
        <v>1.6825396825396826</v>
      </c>
      <c r="K238" s="129"/>
      <c r="L238" s="130">
        <f t="shared" si="114"/>
        <v>1.5650793650793651</v>
      </c>
    </row>
    <row r="239" spans="1:12" ht="15" x14ac:dyDescent="0.25">
      <c r="A239" s="126">
        <v>107</v>
      </c>
      <c r="B239" s="193">
        <v>177</v>
      </c>
      <c r="C239" s="193">
        <v>81</v>
      </c>
      <c r="D239" s="194">
        <v>0.54181999999999997</v>
      </c>
      <c r="E239" s="194">
        <v>0.45817999999999998</v>
      </c>
      <c r="F239" s="127"/>
      <c r="G239" s="127"/>
      <c r="H239" s="193">
        <v>137</v>
      </c>
      <c r="I239" s="193">
        <v>284</v>
      </c>
      <c r="J239" s="128">
        <f t="shared" si="113"/>
        <v>1.6045197740112995</v>
      </c>
      <c r="K239" s="129"/>
      <c r="L239" s="130">
        <f t="shared" si="114"/>
        <v>1.3954802259887005</v>
      </c>
    </row>
    <row r="240" spans="1:12" ht="15" x14ac:dyDescent="0.25">
      <c r="A240" s="126">
        <v>108</v>
      </c>
      <c r="B240" s="193">
        <v>96</v>
      </c>
      <c r="C240" s="193">
        <v>46</v>
      </c>
      <c r="D240" s="194">
        <v>0.52234000000000003</v>
      </c>
      <c r="E240" s="194">
        <v>0.47765999999999997</v>
      </c>
      <c r="F240" s="127"/>
      <c r="G240" s="127"/>
      <c r="H240" s="193">
        <v>73</v>
      </c>
      <c r="I240" s="193">
        <v>147</v>
      </c>
      <c r="J240" s="128">
        <f t="shared" si="113"/>
        <v>1.53125</v>
      </c>
      <c r="K240" s="129"/>
      <c r="L240" s="130">
        <f t="shared" si="114"/>
        <v>1.1458333333333333</v>
      </c>
    </row>
    <row r="241" spans="1:12" ht="15" x14ac:dyDescent="0.25">
      <c r="A241" s="126">
        <v>109</v>
      </c>
      <c r="B241" s="193">
        <v>50</v>
      </c>
      <c r="C241" s="193">
        <v>25</v>
      </c>
      <c r="D241" s="194">
        <v>0.504</v>
      </c>
      <c r="E241" s="194">
        <v>0.496</v>
      </c>
      <c r="F241" s="127"/>
      <c r="G241" s="127"/>
      <c r="H241" s="193">
        <v>38</v>
      </c>
      <c r="I241" s="193">
        <v>74</v>
      </c>
      <c r="J241" s="128">
        <f t="shared" si="113"/>
        <v>1.48</v>
      </c>
      <c r="K241" s="129"/>
      <c r="L241" s="130">
        <f t="shared" si="114"/>
        <v>0.74</v>
      </c>
    </row>
    <row r="242" spans="1:12" ht="15.75" thickBot="1" x14ac:dyDescent="0.25">
      <c r="A242" s="131">
        <v>110</v>
      </c>
      <c r="B242" s="195">
        <v>25</v>
      </c>
      <c r="C242" s="195">
        <v>25</v>
      </c>
      <c r="D242" s="196">
        <v>0</v>
      </c>
      <c r="E242" s="196">
        <v>1</v>
      </c>
      <c r="F242" s="132"/>
      <c r="G242" s="132"/>
      <c r="H242" s="195">
        <v>37</v>
      </c>
      <c r="I242" s="195">
        <v>37</v>
      </c>
      <c r="J242" s="133">
        <f t="shared" si="113"/>
        <v>1.48</v>
      </c>
      <c r="K242" s="134"/>
      <c r="L242" s="135" t="str">
        <f t="shared" si="114"/>
        <v/>
      </c>
    </row>
    <row r="243" spans="1:12" x14ac:dyDescent="0.2">
      <c r="A243" s="110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09"/>
    </row>
    <row r="244" spans="1:12" x14ac:dyDescent="0.2">
      <c r="A244" s="222" t="s">
        <v>54</v>
      </c>
      <c r="B244" s="223"/>
      <c r="C244" s="223"/>
      <c r="D244" s="223"/>
      <c r="E244" s="223"/>
      <c r="F244" s="223"/>
      <c r="G244" s="223"/>
      <c r="H244" s="223"/>
      <c r="I244" s="223"/>
      <c r="J244" s="223"/>
      <c r="K244" s="223"/>
      <c r="L244" s="108"/>
    </row>
    <row r="245" spans="1:12" x14ac:dyDescent="0.2">
      <c r="A245" s="224" t="s">
        <v>93</v>
      </c>
      <c r="B245" s="223"/>
      <c r="C245" s="223"/>
      <c r="D245" s="223"/>
      <c r="E245" s="223"/>
      <c r="F245" s="223"/>
      <c r="G245" s="223"/>
      <c r="H245" s="223"/>
      <c r="I245" s="223"/>
      <c r="J245" s="223"/>
      <c r="K245" s="223"/>
      <c r="L245" s="109"/>
    </row>
    <row r="246" spans="1:12" x14ac:dyDescent="0.2">
      <c r="A246" s="222" t="s">
        <v>35</v>
      </c>
      <c r="B246" s="223"/>
      <c r="C246" s="223"/>
      <c r="D246" s="223"/>
      <c r="E246" s="223"/>
      <c r="F246" s="223"/>
      <c r="G246" s="223"/>
      <c r="H246" s="223"/>
      <c r="I246" s="223"/>
      <c r="J246" s="223"/>
      <c r="K246" s="223"/>
      <c r="L246" s="109"/>
    </row>
    <row r="247" spans="1:12" x14ac:dyDescent="0.2">
      <c r="A247" s="110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09"/>
    </row>
    <row r="248" spans="1:12" x14ac:dyDescent="0.2">
      <c r="A248" s="112" t="s">
        <v>9</v>
      </c>
      <c r="B248" s="113" t="s">
        <v>36</v>
      </c>
      <c r="C248" s="113" t="s">
        <v>37</v>
      </c>
      <c r="D248" s="113" t="s">
        <v>38</v>
      </c>
      <c r="E248" s="113" t="s">
        <v>39</v>
      </c>
      <c r="F248" s="113" t="s">
        <v>40</v>
      </c>
      <c r="G248" s="113" t="s">
        <v>41</v>
      </c>
      <c r="H248" s="113" t="s">
        <v>42</v>
      </c>
      <c r="I248" s="113" t="s">
        <v>43</v>
      </c>
      <c r="J248" s="113" t="s">
        <v>25</v>
      </c>
      <c r="K248" s="113" t="s">
        <v>44</v>
      </c>
      <c r="L248" s="114" t="s">
        <v>25</v>
      </c>
    </row>
    <row r="249" spans="1:12" x14ac:dyDescent="0.2">
      <c r="A249" s="112"/>
      <c r="B249" s="113"/>
      <c r="C249" s="113" t="s">
        <v>45</v>
      </c>
      <c r="D249" s="113"/>
      <c r="E249" s="113"/>
      <c r="F249" s="113" t="s">
        <v>45</v>
      </c>
      <c r="G249" s="113"/>
      <c r="H249" s="113"/>
      <c r="I249" s="113"/>
      <c r="J249" s="113" t="s">
        <v>46</v>
      </c>
      <c r="K249" s="113"/>
      <c r="L249" s="114" t="s">
        <v>46</v>
      </c>
    </row>
    <row r="250" spans="1:12" x14ac:dyDescent="0.2">
      <c r="A250" s="112"/>
      <c r="B250" s="113"/>
      <c r="C250" s="113"/>
      <c r="D250" s="113"/>
      <c r="E250" s="113"/>
      <c r="F250" s="113"/>
      <c r="G250" s="113"/>
      <c r="H250" s="113"/>
      <c r="I250" s="113"/>
      <c r="J250" s="113" t="s">
        <v>47</v>
      </c>
      <c r="K250" s="113"/>
      <c r="L250" s="114" t="s">
        <v>49</v>
      </c>
    </row>
    <row r="251" spans="1:12" x14ac:dyDescent="0.2">
      <c r="A251" s="112"/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4" t="s">
        <v>50</v>
      </c>
    </row>
    <row r="252" spans="1:12" x14ac:dyDescent="0.2">
      <c r="A252" s="110"/>
      <c r="B252" s="111"/>
      <c r="C252" s="111"/>
      <c r="D252" s="111"/>
      <c r="E252" s="111"/>
      <c r="F252" s="111"/>
      <c r="G252" s="111"/>
      <c r="H252" s="115"/>
      <c r="I252" s="111"/>
      <c r="J252" s="111"/>
      <c r="K252" s="111"/>
      <c r="L252" s="116">
        <v>999</v>
      </c>
    </row>
    <row r="253" spans="1:12" ht="15" x14ac:dyDescent="0.25">
      <c r="A253" s="110">
        <v>0</v>
      </c>
      <c r="B253" s="191">
        <v>100000</v>
      </c>
      <c r="C253" s="191">
        <v>471</v>
      </c>
      <c r="D253" s="192">
        <v>0.99529000000000001</v>
      </c>
      <c r="E253" s="192">
        <v>4.7099999999999998E-3</v>
      </c>
      <c r="F253" s="111"/>
      <c r="G253" s="111"/>
      <c r="H253" s="191">
        <v>99568</v>
      </c>
      <c r="I253" s="191">
        <v>7928108</v>
      </c>
      <c r="J253" s="118">
        <f t="shared" ref="J253" si="115">+I253/B253</f>
        <v>79.281080000000003</v>
      </c>
      <c r="K253" s="119">
        <f>SUM(H253:H$317)</f>
        <v>6268497</v>
      </c>
      <c r="L253" s="120">
        <f>IF((I253-VLOOKUP(L$252,A$253:K$363,9))/$B253&lt;=0,"",(I253-VLOOKUP(L$252,A$253:K$363,9))/$B253)</f>
        <v>79.281009999999995</v>
      </c>
    </row>
    <row r="254" spans="1:12" ht="15" x14ac:dyDescent="0.25">
      <c r="A254" s="110">
        <v>1</v>
      </c>
      <c r="B254" s="193">
        <v>99529</v>
      </c>
      <c r="C254" s="193">
        <v>26</v>
      </c>
      <c r="D254" s="194">
        <v>0.99973999999999996</v>
      </c>
      <c r="E254" s="194">
        <v>2.5999999999999998E-4</v>
      </c>
      <c r="F254" s="111"/>
      <c r="G254" s="111"/>
      <c r="H254" s="193">
        <v>99513</v>
      </c>
      <c r="I254" s="193">
        <v>7828540</v>
      </c>
      <c r="J254" s="118">
        <f t="shared" ref="J254:J317" si="116">+I254/B254</f>
        <v>78.655869143666663</v>
      </c>
      <c r="K254" s="119">
        <f>SUM(H254:H$317)</f>
        <v>6168929</v>
      </c>
      <c r="L254" s="120">
        <f t="shared" ref="L254:L317" si="117">IF((I254-VLOOKUP(L$252,A$253:K$363,9))/$B254&lt;=0,"",(I254-VLOOKUP(L$252,A$253:K$363,9))/$B254)</f>
        <v>78.655798812406431</v>
      </c>
    </row>
    <row r="255" spans="1:12" ht="15" x14ac:dyDescent="0.25">
      <c r="A255" s="110">
        <v>2</v>
      </c>
      <c r="B255" s="193">
        <v>99503</v>
      </c>
      <c r="C255" s="193">
        <v>19</v>
      </c>
      <c r="D255" s="194">
        <v>0.99980999999999998</v>
      </c>
      <c r="E255" s="194">
        <v>1.9000000000000001E-4</v>
      </c>
      <c r="F255" s="111"/>
      <c r="G255" s="111"/>
      <c r="H255" s="193">
        <v>99492</v>
      </c>
      <c r="I255" s="193">
        <v>7729027</v>
      </c>
      <c r="J255" s="118">
        <f t="shared" si="116"/>
        <v>77.67632131694522</v>
      </c>
      <c r="K255" s="119">
        <f>SUM(H255:H$317)</f>
        <v>6069416</v>
      </c>
      <c r="L255" s="120">
        <f t="shared" si="117"/>
        <v>77.676250967307524</v>
      </c>
    </row>
    <row r="256" spans="1:12" ht="15" x14ac:dyDescent="0.25">
      <c r="A256" s="110">
        <v>3</v>
      </c>
      <c r="B256" s="193">
        <v>99484</v>
      </c>
      <c r="C256" s="193">
        <v>15</v>
      </c>
      <c r="D256" s="194">
        <v>0.99985000000000002</v>
      </c>
      <c r="E256" s="194">
        <v>1.4999999999999999E-4</v>
      </c>
      <c r="F256" s="111"/>
      <c r="G256" s="111"/>
      <c r="H256" s="193">
        <v>99474</v>
      </c>
      <c r="I256" s="193">
        <v>7629535</v>
      </c>
      <c r="J256" s="118">
        <f t="shared" si="116"/>
        <v>76.69107595191187</v>
      </c>
      <c r="K256" s="119">
        <f>SUM(H256:H$317)</f>
        <v>5969924</v>
      </c>
      <c r="L256" s="120">
        <f t="shared" si="117"/>
        <v>76.691005588838408</v>
      </c>
    </row>
    <row r="257" spans="1:12" ht="15" x14ac:dyDescent="0.25">
      <c r="A257" s="110">
        <v>4</v>
      </c>
      <c r="B257" s="193">
        <v>99469</v>
      </c>
      <c r="C257" s="193">
        <v>12</v>
      </c>
      <c r="D257" s="194">
        <v>0.99987999999999999</v>
      </c>
      <c r="E257" s="194">
        <v>1.2E-4</v>
      </c>
      <c r="F257" s="111"/>
      <c r="G257" s="111"/>
      <c r="H257" s="193">
        <v>99462</v>
      </c>
      <c r="I257" s="193">
        <v>7530061</v>
      </c>
      <c r="J257" s="118">
        <f t="shared" si="116"/>
        <v>75.702590756919236</v>
      </c>
      <c r="K257" s="119">
        <f>SUM(H257:H$317)</f>
        <v>5870450</v>
      </c>
      <c r="L257" s="120">
        <f t="shared" si="117"/>
        <v>75.702520383234983</v>
      </c>
    </row>
    <row r="258" spans="1:12" ht="15" x14ac:dyDescent="0.25">
      <c r="A258" s="110">
        <v>5</v>
      </c>
      <c r="B258" s="193">
        <v>99457</v>
      </c>
      <c r="C258" s="193">
        <v>10</v>
      </c>
      <c r="D258" s="194">
        <v>0.99990000000000001</v>
      </c>
      <c r="E258" s="194">
        <v>1E-4</v>
      </c>
      <c r="F258" s="111"/>
      <c r="G258" s="111"/>
      <c r="H258" s="193">
        <v>99451</v>
      </c>
      <c r="I258" s="193">
        <v>7430599</v>
      </c>
      <c r="J258" s="118">
        <f t="shared" si="116"/>
        <v>74.711674391948279</v>
      </c>
      <c r="K258" s="119">
        <f>SUM(H258:H$317)</f>
        <v>5770988</v>
      </c>
      <c r="L258" s="120">
        <f t="shared" si="117"/>
        <v>74.711604009773069</v>
      </c>
    </row>
    <row r="259" spans="1:12" ht="15" x14ac:dyDescent="0.25">
      <c r="A259" s="110">
        <v>6</v>
      </c>
      <c r="B259" s="193">
        <v>99446</v>
      </c>
      <c r="C259" s="193">
        <v>9</v>
      </c>
      <c r="D259" s="194">
        <v>0.99990999999999997</v>
      </c>
      <c r="E259" s="194">
        <v>9.0000000000000006E-5</v>
      </c>
      <c r="F259" s="111"/>
      <c r="G259" s="111"/>
      <c r="H259" s="193">
        <v>99442</v>
      </c>
      <c r="I259" s="193">
        <v>7331147</v>
      </c>
      <c r="J259" s="118">
        <f t="shared" si="116"/>
        <v>73.719878124811459</v>
      </c>
      <c r="K259" s="119">
        <f>SUM(H259:H$317)</f>
        <v>5671537</v>
      </c>
      <c r="L259" s="120">
        <f t="shared" si="117"/>
        <v>73.719807734851074</v>
      </c>
    </row>
    <row r="260" spans="1:12" ht="15" x14ac:dyDescent="0.25">
      <c r="A260" s="110">
        <v>7</v>
      </c>
      <c r="B260" s="193">
        <v>99437</v>
      </c>
      <c r="C260" s="193">
        <v>8</v>
      </c>
      <c r="D260" s="194">
        <v>0.99992000000000003</v>
      </c>
      <c r="E260" s="194">
        <v>8.0000000000000007E-5</v>
      </c>
      <c r="F260" s="111"/>
      <c r="G260" s="111"/>
      <c r="H260" s="193">
        <v>99433</v>
      </c>
      <c r="I260" s="193">
        <v>7231705</v>
      </c>
      <c r="J260" s="118">
        <f t="shared" si="116"/>
        <v>72.72650019610407</v>
      </c>
      <c r="K260" s="119">
        <f>SUM(H260:H$317)</f>
        <v>5572095</v>
      </c>
      <c r="L260" s="120">
        <f t="shared" si="117"/>
        <v>72.726429799772717</v>
      </c>
    </row>
    <row r="261" spans="1:12" ht="15" x14ac:dyDescent="0.25">
      <c r="A261" s="110">
        <v>8</v>
      </c>
      <c r="B261" s="193">
        <v>99429</v>
      </c>
      <c r="C261" s="193">
        <v>8</v>
      </c>
      <c r="D261" s="194">
        <v>0.99992000000000003</v>
      </c>
      <c r="E261" s="194">
        <v>8.0000000000000007E-5</v>
      </c>
      <c r="F261" s="111"/>
      <c r="G261" s="111"/>
      <c r="H261" s="193">
        <v>99425</v>
      </c>
      <c r="I261" s="193">
        <v>7132272</v>
      </c>
      <c r="J261" s="118">
        <f t="shared" si="116"/>
        <v>71.732311498657339</v>
      </c>
      <c r="K261" s="119">
        <f>SUM(H261:H$317)</f>
        <v>5472662</v>
      </c>
      <c r="L261" s="120">
        <f t="shared" si="117"/>
        <v>71.732241096661937</v>
      </c>
    </row>
    <row r="262" spans="1:12" ht="15" x14ac:dyDescent="0.25">
      <c r="A262" s="110">
        <v>9</v>
      </c>
      <c r="B262" s="193">
        <v>99421</v>
      </c>
      <c r="C262" s="193">
        <v>8</v>
      </c>
      <c r="D262" s="194">
        <v>0.99992000000000003</v>
      </c>
      <c r="E262" s="194">
        <v>8.0000000000000007E-5</v>
      </c>
      <c r="F262" s="111"/>
      <c r="G262" s="111"/>
      <c r="H262" s="193">
        <v>99417</v>
      </c>
      <c r="I262" s="193">
        <v>7032848</v>
      </c>
      <c r="J262" s="118">
        <f t="shared" si="116"/>
        <v>70.738053328773603</v>
      </c>
      <c r="K262" s="119">
        <f>SUM(H262:H$317)</f>
        <v>5373237</v>
      </c>
      <c r="L262" s="120">
        <f t="shared" si="117"/>
        <v>70.737982921113243</v>
      </c>
    </row>
    <row r="263" spans="1:12" ht="15" x14ac:dyDescent="0.25">
      <c r="A263" s="110">
        <v>10</v>
      </c>
      <c r="B263" s="193">
        <v>99413</v>
      </c>
      <c r="C263" s="193">
        <v>8</v>
      </c>
      <c r="D263" s="194">
        <v>0.99990999999999997</v>
      </c>
      <c r="E263" s="194">
        <v>9.0000000000000006E-5</v>
      </c>
      <c r="F263" s="111"/>
      <c r="G263" s="111"/>
      <c r="H263" s="193">
        <v>99408</v>
      </c>
      <c r="I263" s="193">
        <v>6933431</v>
      </c>
      <c r="J263" s="118">
        <f t="shared" si="116"/>
        <v>69.743705551587823</v>
      </c>
      <c r="K263" s="119">
        <f>SUM(H263:H$317)</f>
        <v>5273820</v>
      </c>
      <c r="L263" s="120">
        <f t="shared" si="117"/>
        <v>69.743635138261595</v>
      </c>
    </row>
    <row r="264" spans="1:12" ht="15" x14ac:dyDescent="0.25">
      <c r="A264" s="110">
        <v>11</v>
      </c>
      <c r="B264" s="193">
        <v>99404</v>
      </c>
      <c r="C264" s="193">
        <v>9</v>
      </c>
      <c r="D264" s="194">
        <v>0.99990999999999997</v>
      </c>
      <c r="E264" s="194">
        <v>9.0000000000000006E-5</v>
      </c>
      <c r="F264" s="111"/>
      <c r="G264" s="111"/>
      <c r="H264" s="193">
        <v>99400</v>
      </c>
      <c r="I264" s="193">
        <v>6834022</v>
      </c>
      <c r="J264" s="118">
        <f t="shared" si="116"/>
        <v>68.749969820127959</v>
      </c>
      <c r="K264" s="119">
        <f>SUM(H264:H$317)</f>
        <v>5174412</v>
      </c>
      <c r="L264" s="120">
        <f t="shared" si="117"/>
        <v>68.749899400426543</v>
      </c>
    </row>
    <row r="265" spans="1:12" ht="15" x14ac:dyDescent="0.25">
      <c r="A265" s="110">
        <v>12</v>
      </c>
      <c r="B265" s="193">
        <v>99395</v>
      </c>
      <c r="C265" s="193">
        <v>11</v>
      </c>
      <c r="D265" s="194">
        <v>0.99988999999999995</v>
      </c>
      <c r="E265" s="194">
        <v>1.1E-4</v>
      </c>
      <c r="F265" s="111"/>
      <c r="G265" s="111"/>
      <c r="H265" s="193">
        <v>99389</v>
      </c>
      <c r="I265" s="193">
        <v>6734623</v>
      </c>
      <c r="J265" s="118">
        <f t="shared" si="116"/>
        <v>67.756154736153732</v>
      </c>
      <c r="K265" s="119">
        <f>SUM(H265:H$317)</f>
        <v>5075012</v>
      </c>
      <c r="L265" s="120">
        <f t="shared" si="117"/>
        <v>67.756084310075963</v>
      </c>
    </row>
    <row r="266" spans="1:12" ht="15" x14ac:dyDescent="0.25">
      <c r="A266" s="110">
        <v>13</v>
      </c>
      <c r="B266" s="193">
        <v>99384</v>
      </c>
      <c r="C266" s="193">
        <v>14</v>
      </c>
      <c r="D266" s="194">
        <v>0.99985999999999997</v>
      </c>
      <c r="E266" s="194">
        <v>1.3999999999999999E-4</v>
      </c>
      <c r="F266" s="111"/>
      <c r="G266" s="111"/>
      <c r="H266" s="193">
        <v>99377</v>
      </c>
      <c r="I266" s="193">
        <v>6635234</v>
      </c>
      <c r="J266" s="118">
        <f t="shared" si="116"/>
        <v>66.763603799404336</v>
      </c>
      <c r="K266" s="119">
        <f>SUM(H266:H$317)</f>
        <v>4975623</v>
      </c>
      <c r="L266" s="120">
        <f t="shared" si="117"/>
        <v>66.763533365531671</v>
      </c>
    </row>
    <row r="267" spans="1:12" ht="15" x14ac:dyDescent="0.25">
      <c r="A267" s="110">
        <v>14</v>
      </c>
      <c r="B267" s="193">
        <v>99370</v>
      </c>
      <c r="C267" s="193">
        <v>18</v>
      </c>
      <c r="D267" s="194">
        <v>0.99982000000000004</v>
      </c>
      <c r="E267" s="194">
        <v>1.8000000000000001E-4</v>
      </c>
      <c r="F267" s="111"/>
      <c r="G267" s="111"/>
      <c r="H267" s="193">
        <v>99361</v>
      </c>
      <c r="I267" s="193">
        <v>6535857</v>
      </c>
      <c r="J267" s="118">
        <f t="shared" si="116"/>
        <v>65.772939518969508</v>
      </c>
      <c r="K267" s="119">
        <f>SUM(H267:H$317)</f>
        <v>4876246</v>
      </c>
      <c r="L267" s="120">
        <f t="shared" si="117"/>
        <v>65.772869075173588</v>
      </c>
    </row>
    <row r="268" spans="1:12" ht="15" x14ac:dyDescent="0.25">
      <c r="A268" s="110">
        <v>15</v>
      </c>
      <c r="B268" s="193">
        <v>99352</v>
      </c>
      <c r="C268" s="193">
        <v>26</v>
      </c>
      <c r="D268" s="194">
        <v>0.99973999999999996</v>
      </c>
      <c r="E268" s="194">
        <v>2.5999999999999998E-4</v>
      </c>
      <c r="F268" s="111"/>
      <c r="G268" s="111"/>
      <c r="H268" s="193">
        <v>99339</v>
      </c>
      <c r="I268" s="193">
        <v>6436496</v>
      </c>
      <c r="J268" s="118">
        <f t="shared" si="116"/>
        <v>64.784765279007971</v>
      </c>
      <c r="K268" s="119">
        <f>SUM(H268:H$317)</f>
        <v>4776885</v>
      </c>
      <c r="L268" s="120">
        <f t="shared" si="117"/>
        <v>64.784694822449467</v>
      </c>
    </row>
    <row r="269" spans="1:12" ht="15" x14ac:dyDescent="0.25">
      <c r="A269" s="110">
        <v>16</v>
      </c>
      <c r="B269" s="193">
        <v>99326</v>
      </c>
      <c r="C269" s="193">
        <v>35</v>
      </c>
      <c r="D269" s="194">
        <v>0.99963999999999997</v>
      </c>
      <c r="E269" s="194">
        <v>3.6000000000000002E-4</v>
      </c>
      <c r="F269" s="111"/>
      <c r="G269" s="111"/>
      <c r="H269" s="193">
        <v>99308</v>
      </c>
      <c r="I269" s="193">
        <v>6337157</v>
      </c>
      <c r="J269" s="118">
        <f t="shared" si="116"/>
        <v>63.801592735034127</v>
      </c>
      <c r="K269" s="119">
        <f>SUM(H269:H$317)</f>
        <v>4677546</v>
      </c>
      <c r="L269" s="120">
        <f t="shared" si="117"/>
        <v>63.80152226003262</v>
      </c>
    </row>
    <row r="270" spans="1:12" ht="15" x14ac:dyDescent="0.25">
      <c r="A270" s="110">
        <v>17</v>
      </c>
      <c r="B270" s="193">
        <v>99291</v>
      </c>
      <c r="C270" s="193">
        <v>45</v>
      </c>
      <c r="D270" s="194">
        <v>0.99953999999999998</v>
      </c>
      <c r="E270" s="194">
        <v>4.6000000000000001E-4</v>
      </c>
      <c r="F270" s="111"/>
      <c r="G270" s="111"/>
      <c r="H270" s="193">
        <v>99268</v>
      </c>
      <c r="I270" s="193">
        <v>6237849</v>
      </c>
      <c r="J270" s="118">
        <f t="shared" si="116"/>
        <v>62.823911532767319</v>
      </c>
      <c r="K270" s="119">
        <f>SUM(H270:H$317)</f>
        <v>4578238</v>
      </c>
      <c r="L270" s="120">
        <f t="shared" si="117"/>
        <v>62.823841032923426</v>
      </c>
    </row>
    <row r="271" spans="1:12" ht="15" x14ac:dyDescent="0.25">
      <c r="A271" s="110">
        <v>18</v>
      </c>
      <c r="B271" s="193">
        <v>99245</v>
      </c>
      <c r="C271" s="193">
        <v>54</v>
      </c>
      <c r="D271" s="194">
        <v>0.99946000000000002</v>
      </c>
      <c r="E271" s="194">
        <v>5.4000000000000001E-4</v>
      </c>
      <c r="F271" s="111"/>
      <c r="G271" s="111"/>
      <c r="H271" s="193">
        <v>99218</v>
      </c>
      <c r="I271" s="193">
        <v>6138581</v>
      </c>
      <c r="J271" s="118">
        <f t="shared" si="116"/>
        <v>61.85279862965389</v>
      </c>
      <c r="K271" s="119">
        <f>SUM(H271:H$317)</f>
        <v>4478970</v>
      </c>
      <c r="L271" s="120">
        <f t="shared" si="117"/>
        <v>61.852728097133358</v>
      </c>
    </row>
    <row r="272" spans="1:12" ht="15" x14ac:dyDescent="0.25">
      <c r="A272" s="110">
        <v>19</v>
      </c>
      <c r="B272" s="193">
        <v>99192</v>
      </c>
      <c r="C272" s="193">
        <v>61</v>
      </c>
      <c r="D272" s="194">
        <v>0.99938000000000005</v>
      </c>
      <c r="E272" s="194">
        <v>6.2E-4</v>
      </c>
      <c r="F272" s="111"/>
      <c r="G272" s="111"/>
      <c r="H272" s="193">
        <v>99161</v>
      </c>
      <c r="I272" s="193">
        <v>6039363</v>
      </c>
      <c r="J272" s="118">
        <f t="shared" si="116"/>
        <v>60.885585531091216</v>
      </c>
      <c r="K272" s="119">
        <f>SUM(H272:H$317)</f>
        <v>4379752</v>
      </c>
      <c r="L272" s="120">
        <f t="shared" si="117"/>
        <v>60.885514960883945</v>
      </c>
    </row>
    <row r="273" spans="1:12" ht="15" x14ac:dyDescent="0.25">
      <c r="A273" s="110">
        <v>20</v>
      </c>
      <c r="B273" s="193">
        <v>99130</v>
      </c>
      <c r="C273" s="193">
        <v>68</v>
      </c>
      <c r="D273" s="194">
        <v>0.99931000000000003</v>
      </c>
      <c r="E273" s="194">
        <v>6.8999999999999997E-4</v>
      </c>
      <c r="F273" s="111"/>
      <c r="G273" s="111"/>
      <c r="H273" s="193">
        <v>99096</v>
      </c>
      <c r="I273" s="193">
        <v>5940202</v>
      </c>
      <c r="J273" s="118">
        <f t="shared" si="116"/>
        <v>59.923353172601637</v>
      </c>
      <c r="K273" s="119">
        <f>SUM(H273:H$317)</f>
        <v>4280591</v>
      </c>
      <c r="L273" s="120">
        <f t="shared" si="117"/>
        <v>59.923282558256837</v>
      </c>
    </row>
    <row r="274" spans="1:12" ht="15" x14ac:dyDescent="0.25">
      <c r="A274" s="110">
        <v>21</v>
      </c>
      <c r="B274" s="193">
        <v>99062</v>
      </c>
      <c r="C274" s="193">
        <v>76</v>
      </c>
      <c r="D274" s="194">
        <v>0.99922999999999995</v>
      </c>
      <c r="E274" s="194">
        <v>7.6999999999999996E-4</v>
      </c>
      <c r="F274" s="111"/>
      <c r="G274" s="111"/>
      <c r="H274" s="193">
        <v>99024</v>
      </c>
      <c r="I274" s="193">
        <v>5841105</v>
      </c>
      <c r="J274" s="118">
        <f t="shared" si="116"/>
        <v>58.96413357291393</v>
      </c>
      <c r="K274" s="119">
        <f>SUM(H274:H$317)</f>
        <v>4181495</v>
      </c>
      <c r="L274" s="120">
        <f t="shared" si="117"/>
        <v>58.964062910096708</v>
      </c>
    </row>
    <row r="275" spans="1:12" ht="15" x14ac:dyDescent="0.25">
      <c r="A275" s="110">
        <v>22</v>
      </c>
      <c r="B275" s="193">
        <v>98986</v>
      </c>
      <c r="C275" s="193">
        <v>83</v>
      </c>
      <c r="D275" s="194">
        <v>0.99916000000000005</v>
      </c>
      <c r="E275" s="194">
        <v>8.4000000000000003E-4</v>
      </c>
      <c r="F275" s="111"/>
      <c r="G275" s="111"/>
      <c r="H275" s="193">
        <v>98945</v>
      </c>
      <c r="I275" s="193">
        <v>5742081</v>
      </c>
      <c r="J275" s="118">
        <f t="shared" si="116"/>
        <v>58.009021477784735</v>
      </c>
      <c r="K275" s="119">
        <f>SUM(H275:H$317)</f>
        <v>4082471</v>
      </c>
      <c r="L275" s="120">
        <f t="shared" si="117"/>
        <v>58.008950760713638</v>
      </c>
    </row>
    <row r="276" spans="1:12" ht="15" x14ac:dyDescent="0.25">
      <c r="A276" s="110">
        <v>23</v>
      </c>
      <c r="B276" s="193">
        <v>98903</v>
      </c>
      <c r="C276" s="193">
        <v>89</v>
      </c>
      <c r="D276" s="194">
        <v>0.99909999999999999</v>
      </c>
      <c r="E276" s="194">
        <v>8.9999999999999998E-4</v>
      </c>
      <c r="F276" s="111"/>
      <c r="G276" s="111"/>
      <c r="H276" s="193">
        <v>98859</v>
      </c>
      <c r="I276" s="193">
        <v>5643136</v>
      </c>
      <c r="J276" s="118">
        <f t="shared" si="116"/>
        <v>57.057278343427399</v>
      </c>
      <c r="K276" s="119">
        <f>SUM(H276:H$317)</f>
        <v>3983526</v>
      </c>
      <c r="L276" s="120">
        <f t="shared" si="117"/>
        <v>57.057207567010103</v>
      </c>
    </row>
    <row r="277" spans="1:12" ht="15" x14ac:dyDescent="0.25">
      <c r="A277" s="110">
        <v>24</v>
      </c>
      <c r="B277" s="193">
        <v>98814</v>
      </c>
      <c r="C277" s="193">
        <v>95</v>
      </c>
      <c r="D277" s="194">
        <v>0.99904000000000004</v>
      </c>
      <c r="E277" s="194">
        <v>9.6000000000000002E-4</v>
      </c>
      <c r="F277" s="111"/>
      <c r="G277" s="111"/>
      <c r="H277" s="193">
        <v>98766</v>
      </c>
      <c r="I277" s="193">
        <v>5544278</v>
      </c>
      <c r="J277" s="118">
        <f t="shared" si="116"/>
        <v>56.108223531078593</v>
      </c>
      <c r="K277" s="119">
        <f>SUM(H277:H$317)</f>
        <v>3884667</v>
      </c>
      <c r="L277" s="120">
        <f t="shared" si="117"/>
        <v>56.108152690914245</v>
      </c>
    </row>
    <row r="278" spans="1:12" ht="15" x14ac:dyDescent="0.25">
      <c r="A278" s="110">
        <v>25</v>
      </c>
      <c r="B278" s="193">
        <v>98719</v>
      </c>
      <c r="C278" s="193">
        <v>101</v>
      </c>
      <c r="D278" s="194">
        <v>0.99897999999999998</v>
      </c>
      <c r="E278" s="194">
        <v>1.0200000000000001E-3</v>
      </c>
      <c r="F278" s="111"/>
      <c r="G278" s="111"/>
      <c r="H278" s="193">
        <v>98668</v>
      </c>
      <c r="I278" s="193">
        <v>5445511</v>
      </c>
      <c r="J278" s="118">
        <f t="shared" si="116"/>
        <v>55.161731784155023</v>
      </c>
      <c r="K278" s="119">
        <f>SUM(H278:H$317)</f>
        <v>3785901</v>
      </c>
      <c r="L278" s="120">
        <f t="shared" si="117"/>
        <v>55.161660875819244</v>
      </c>
    </row>
    <row r="279" spans="1:12" ht="15" x14ac:dyDescent="0.25">
      <c r="A279" s="110">
        <v>26</v>
      </c>
      <c r="B279" s="193">
        <v>98618</v>
      </c>
      <c r="C279" s="193">
        <v>106</v>
      </c>
      <c r="D279" s="194">
        <v>0.99892000000000003</v>
      </c>
      <c r="E279" s="194">
        <v>1.08E-3</v>
      </c>
      <c r="F279" s="111"/>
      <c r="G279" s="111"/>
      <c r="H279" s="193">
        <v>98565</v>
      </c>
      <c r="I279" s="193">
        <v>5346843</v>
      </c>
      <c r="J279" s="118">
        <f t="shared" si="116"/>
        <v>54.217718874850434</v>
      </c>
      <c r="K279" s="119">
        <f>SUM(H279:H$317)</f>
        <v>3687233</v>
      </c>
      <c r="L279" s="120">
        <f t="shared" si="117"/>
        <v>54.217647893893613</v>
      </c>
    </row>
    <row r="280" spans="1:12" ht="15" x14ac:dyDescent="0.25">
      <c r="A280" s="110">
        <v>27</v>
      </c>
      <c r="B280" s="193">
        <v>98512</v>
      </c>
      <c r="C280" s="193">
        <v>112</v>
      </c>
      <c r="D280" s="194">
        <v>0.99887000000000004</v>
      </c>
      <c r="E280" s="194">
        <v>1.1299999999999999E-3</v>
      </c>
      <c r="F280" s="111"/>
      <c r="G280" s="111"/>
      <c r="H280" s="193">
        <v>98456</v>
      </c>
      <c r="I280" s="193">
        <v>5248278</v>
      </c>
      <c r="J280" s="118">
        <f t="shared" si="116"/>
        <v>53.275519733636514</v>
      </c>
      <c r="K280" s="119">
        <f>SUM(H280:H$317)</f>
        <v>3588668</v>
      </c>
      <c r="L280" s="120">
        <f t="shared" si="117"/>
        <v>53.275448676303391</v>
      </c>
    </row>
    <row r="281" spans="1:12" ht="15" x14ac:dyDescent="0.25">
      <c r="A281" s="110">
        <v>28</v>
      </c>
      <c r="B281" s="193">
        <v>98400</v>
      </c>
      <c r="C281" s="193">
        <v>117</v>
      </c>
      <c r="D281" s="194">
        <v>0.99880999999999998</v>
      </c>
      <c r="E281" s="194">
        <v>1.1900000000000001E-3</v>
      </c>
      <c r="F281" s="111"/>
      <c r="G281" s="111"/>
      <c r="H281" s="193">
        <v>98341</v>
      </c>
      <c r="I281" s="193">
        <v>5149823</v>
      </c>
      <c r="J281" s="118">
        <f t="shared" si="116"/>
        <v>52.335599593495935</v>
      </c>
      <c r="K281" s="119">
        <f>SUM(H281:H$317)</f>
        <v>3490212</v>
      </c>
      <c r="L281" s="120">
        <f t="shared" si="117"/>
        <v>52.335528455284553</v>
      </c>
    </row>
    <row r="282" spans="1:12" ht="15" x14ac:dyDescent="0.25">
      <c r="A282" s="110">
        <v>29</v>
      </c>
      <c r="B282" s="193">
        <v>98283</v>
      </c>
      <c r="C282" s="193">
        <v>123</v>
      </c>
      <c r="D282" s="194">
        <v>0.99875000000000003</v>
      </c>
      <c r="E282" s="194">
        <v>1.25E-3</v>
      </c>
      <c r="F282" s="111"/>
      <c r="G282" s="111"/>
      <c r="H282" s="193">
        <v>98222</v>
      </c>
      <c r="I282" s="193">
        <v>5051481</v>
      </c>
      <c r="J282" s="118">
        <f t="shared" si="116"/>
        <v>51.397301669668202</v>
      </c>
      <c r="K282" s="119">
        <f>SUM(H282:H$317)</f>
        <v>3391871</v>
      </c>
      <c r="L282" s="120">
        <f t="shared" si="117"/>
        <v>51.397230446771061</v>
      </c>
    </row>
    <row r="283" spans="1:12" ht="15" x14ac:dyDescent="0.25">
      <c r="A283" s="110">
        <v>30</v>
      </c>
      <c r="B283" s="193">
        <v>98160</v>
      </c>
      <c r="C283" s="193">
        <v>128</v>
      </c>
      <c r="D283" s="194">
        <v>0.99870000000000003</v>
      </c>
      <c r="E283" s="194">
        <v>1.2999999999999999E-3</v>
      </c>
      <c r="F283" s="111"/>
      <c r="G283" s="111"/>
      <c r="H283" s="193">
        <v>98096</v>
      </c>
      <c r="I283" s="193">
        <v>4953260</v>
      </c>
      <c r="J283" s="118">
        <f t="shared" si="116"/>
        <v>50.461083944580274</v>
      </c>
      <c r="K283" s="119">
        <f>SUM(H283:H$317)</f>
        <v>3293649</v>
      </c>
      <c r="L283" s="120">
        <f t="shared" si="117"/>
        <v>50.461012632436841</v>
      </c>
    </row>
    <row r="284" spans="1:12" ht="15" x14ac:dyDescent="0.25">
      <c r="A284" s="110">
        <v>31</v>
      </c>
      <c r="B284" s="193">
        <v>98033</v>
      </c>
      <c r="C284" s="193">
        <v>133</v>
      </c>
      <c r="D284" s="194">
        <v>0.99865000000000004</v>
      </c>
      <c r="E284" s="194">
        <v>1.3500000000000001E-3</v>
      </c>
      <c r="F284" s="111"/>
      <c r="G284" s="111"/>
      <c r="H284" s="193">
        <v>97966</v>
      </c>
      <c r="I284" s="193">
        <v>4855163</v>
      </c>
      <c r="J284" s="118">
        <f t="shared" si="116"/>
        <v>49.525802535880771</v>
      </c>
      <c r="K284" s="119">
        <f>SUM(H284:H$317)</f>
        <v>3195553</v>
      </c>
      <c r="L284" s="120">
        <f t="shared" si="117"/>
        <v>49.52573113135373</v>
      </c>
    </row>
    <row r="285" spans="1:12" ht="15" x14ac:dyDescent="0.25">
      <c r="A285" s="110">
        <v>32</v>
      </c>
      <c r="B285" s="193">
        <v>97900</v>
      </c>
      <c r="C285" s="193">
        <v>138</v>
      </c>
      <c r="D285" s="194">
        <v>0.99858999999999998</v>
      </c>
      <c r="E285" s="194">
        <v>1.41E-3</v>
      </c>
      <c r="F285" s="111"/>
      <c r="G285" s="111"/>
      <c r="H285" s="193">
        <v>97831</v>
      </c>
      <c r="I285" s="193">
        <v>4757197</v>
      </c>
      <c r="J285" s="118">
        <f t="shared" si="116"/>
        <v>48.592410623084781</v>
      </c>
      <c r="K285" s="119">
        <f>SUM(H285:H$317)</f>
        <v>3097587</v>
      </c>
      <c r="L285" s="120">
        <f t="shared" si="117"/>
        <v>48.592339121552605</v>
      </c>
    </row>
    <row r="286" spans="1:12" ht="15" x14ac:dyDescent="0.25">
      <c r="A286" s="110">
        <v>33</v>
      </c>
      <c r="B286" s="193">
        <v>97762</v>
      </c>
      <c r="C286" s="193">
        <v>142</v>
      </c>
      <c r="D286" s="194">
        <v>0.99853999999999998</v>
      </c>
      <c r="E286" s="194">
        <v>1.4599999999999999E-3</v>
      </c>
      <c r="F286" s="111"/>
      <c r="G286" s="111"/>
      <c r="H286" s="193">
        <v>97691</v>
      </c>
      <c r="I286" s="193">
        <v>4659366</v>
      </c>
      <c r="J286" s="118">
        <f t="shared" si="116"/>
        <v>47.660297457089669</v>
      </c>
      <c r="K286" s="119">
        <f>SUM(H286:H$317)</f>
        <v>2999756</v>
      </c>
      <c r="L286" s="120">
        <f t="shared" si="117"/>
        <v>47.660225854626539</v>
      </c>
    </row>
    <row r="287" spans="1:12" ht="15" x14ac:dyDescent="0.25">
      <c r="A287" s="110">
        <v>34</v>
      </c>
      <c r="B287" s="193">
        <v>97620</v>
      </c>
      <c r="C287" s="193">
        <v>147</v>
      </c>
      <c r="D287" s="194">
        <v>0.99850000000000005</v>
      </c>
      <c r="E287" s="194">
        <v>1.5E-3</v>
      </c>
      <c r="F287" s="111"/>
      <c r="G287" s="111"/>
      <c r="H287" s="193">
        <v>97546</v>
      </c>
      <c r="I287" s="193">
        <v>4561675</v>
      </c>
      <c r="J287" s="118">
        <f t="shared" si="116"/>
        <v>46.728897766851055</v>
      </c>
      <c r="K287" s="119">
        <f>SUM(H287:H$317)</f>
        <v>2902065</v>
      </c>
      <c r="L287" s="120">
        <f t="shared" si="117"/>
        <v>46.728826060233558</v>
      </c>
    </row>
    <row r="288" spans="1:12" ht="15" x14ac:dyDescent="0.25">
      <c r="A288" s="110">
        <v>35</v>
      </c>
      <c r="B288" s="193">
        <v>97473</v>
      </c>
      <c r="C288" s="193">
        <v>151</v>
      </c>
      <c r="D288" s="194">
        <v>0.99844999999999995</v>
      </c>
      <c r="E288" s="194">
        <v>1.5499999999999999E-3</v>
      </c>
      <c r="F288" s="111"/>
      <c r="G288" s="111"/>
      <c r="H288" s="193">
        <v>97397</v>
      </c>
      <c r="I288" s="193">
        <v>4464129</v>
      </c>
      <c r="J288" s="118">
        <f t="shared" si="116"/>
        <v>45.798621156627988</v>
      </c>
      <c r="K288" s="119">
        <f>SUM(H288:H$317)</f>
        <v>2804519</v>
      </c>
      <c r="L288" s="120">
        <f t="shared" si="117"/>
        <v>45.798549341869034</v>
      </c>
    </row>
    <row r="289" spans="1:12" ht="15" x14ac:dyDescent="0.25">
      <c r="A289" s="110">
        <v>36</v>
      </c>
      <c r="B289" s="193">
        <v>97322</v>
      </c>
      <c r="C289" s="193">
        <v>155</v>
      </c>
      <c r="D289" s="194">
        <v>0.99839999999999995</v>
      </c>
      <c r="E289" s="194">
        <v>1.6000000000000001E-3</v>
      </c>
      <c r="F289" s="111"/>
      <c r="G289" s="111"/>
      <c r="H289" s="193">
        <v>97244</v>
      </c>
      <c r="I289" s="193">
        <v>4366732</v>
      </c>
      <c r="J289" s="118">
        <f t="shared" si="116"/>
        <v>44.868909393559527</v>
      </c>
      <c r="K289" s="119">
        <f>SUM(H289:H$317)</f>
        <v>2707122</v>
      </c>
      <c r="L289" s="120">
        <f t="shared" si="117"/>
        <v>44.868837467376338</v>
      </c>
    </row>
    <row r="290" spans="1:12" ht="15" x14ac:dyDescent="0.25">
      <c r="A290" s="110">
        <v>37</v>
      </c>
      <c r="B290" s="193">
        <v>97166</v>
      </c>
      <c r="C290" s="193">
        <v>160</v>
      </c>
      <c r="D290" s="194">
        <v>0.99834999999999996</v>
      </c>
      <c r="E290" s="194">
        <v>1.65E-3</v>
      </c>
      <c r="F290" s="111"/>
      <c r="G290" s="111"/>
      <c r="H290" s="193">
        <v>97086</v>
      </c>
      <c r="I290" s="193">
        <v>4269488</v>
      </c>
      <c r="J290" s="118">
        <f t="shared" si="116"/>
        <v>43.940143671654695</v>
      </c>
      <c r="K290" s="119">
        <f>SUM(H290:H$317)</f>
        <v>2609878</v>
      </c>
      <c r="L290" s="120">
        <f t="shared" si="117"/>
        <v>43.94007162999403</v>
      </c>
    </row>
    <row r="291" spans="1:12" ht="15" x14ac:dyDescent="0.25">
      <c r="A291" s="110">
        <v>38</v>
      </c>
      <c r="B291" s="193">
        <v>97006</v>
      </c>
      <c r="C291" s="193">
        <v>166</v>
      </c>
      <c r="D291" s="194">
        <v>0.99829000000000001</v>
      </c>
      <c r="E291" s="194">
        <v>1.7099999999999999E-3</v>
      </c>
      <c r="F291" s="111"/>
      <c r="G291" s="111"/>
      <c r="H291" s="193">
        <v>96923</v>
      </c>
      <c r="I291" s="193">
        <v>4172401</v>
      </c>
      <c r="J291" s="118">
        <f t="shared" si="116"/>
        <v>43.011782776323116</v>
      </c>
      <c r="K291" s="119">
        <f>SUM(H291:H$317)</f>
        <v>2512792</v>
      </c>
      <c r="L291" s="120">
        <f t="shared" si="117"/>
        <v>43.011710615838197</v>
      </c>
    </row>
    <row r="292" spans="1:12" ht="15" x14ac:dyDescent="0.25">
      <c r="A292" s="110">
        <v>39</v>
      </c>
      <c r="B292" s="193">
        <v>96840</v>
      </c>
      <c r="C292" s="193">
        <v>173</v>
      </c>
      <c r="D292" s="194">
        <v>0.99822</v>
      </c>
      <c r="E292" s="194">
        <v>1.7799999999999999E-3</v>
      </c>
      <c r="F292" s="111"/>
      <c r="G292" s="111"/>
      <c r="H292" s="193">
        <v>96754</v>
      </c>
      <c r="I292" s="193">
        <v>4075478</v>
      </c>
      <c r="J292" s="118">
        <f t="shared" si="116"/>
        <v>42.084655101197853</v>
      </c>
      <c r="K292" s="119">
        <f>SUM(H292:H$317)</f>
        <v>2415869</v>
      </c>
      <c r="L292" s="120">
        <f t="shared" si="117"/>
        <v>42.084582817017761</v>
      </c>
    </row>
    <row r="293" spans="1:12" ht="15" x14ac:dyDescent="0.25">
      <c r="A293" s="110">
        <v>40</v>
      </c>
      <c r="B293" s="193">
        <v>96667</v>
      </c>
      <c r="C293" s="193">
        <v>180</v>
      </c>
      <c r="D293" s="194">
        <v>0.99814000000000003</v>
      </c>
      <c r="E293" s="194">
        <v>1.8600000000000001E-3</v>
      </c>
      <c r="F293" s="111"/>
      <c r="G293" s="111"/>
      <c r="H293" s="193">
        <v>96577</v>
      </c>
      <c r="I293" s="193">
        <v>3978725</v>
      </c>
      <c r="J293" s="118">
        <f t="shared" si="116"/>
        <v>41.159082210061342</v>
      </c>
      <c r="K293" s="119">
        <f>SUM(H293:H$317)</f>
        <v>2319115</v>
      </c>
      <c r="L293" s="120">
        <f t="shared" si="117"/>
        <v>41.159009796517942</v>
      </c>
    </row>
    <row r="294" spans="1:12" ht="15" x14ac:dyDescent="0.25">
      <c r="A294" s="110">
        <v>41</v>
      </c>
      <c r="B294" s="193">
        <v>96487</v>
      </c>
      <c r="C294" s="193">
        <v>189</v>
      </c>
      <c r="D294" s="194">
        <v>0.99804999999999999</v>
      </c>
      <c r="E294" s="194">
        <v>1.9499999999999999E-3</v>
      </c>
      <c r="F294" s="111"/>
      <c r="G294" s="111"/>
      <c r="H294" s="193">
        <v>96393</v>
      </c>
      <c r="I294" s="193">
        <v>3882148</v>
      </c>
      <c r="J294" s="118">
        <f t="shared" si="116"/>
        <v>40.234933203436732</v>
      </c>
      <c r="K294" s="119">
        <f>SUM(H294:H$317)</f>
        <v>2222538</v>
      </c>
      <c r="L294" s="120">
        <f t="shared" si="117"/>
        <v>40.234860654803235</v>
      </c>
    </row>
    <row r="295" spans="1:12" ht="15" x14ac:dyDescent="0.25">
      <c r="A295" s="110">
        <v>42</v>
      </c>
      <c r="B295" s="193">
        <v>96299</v>
      </c>
      <c r="C295" s="193">
        <v>198</v>
      </c>
      <c r="D295" s="194">
        <v>0.99795</v>
      </c>
      <c r="E295" s="194">
        <v>2.0500000000000002E-3</v>
      </c>
      <c r="F295" s="111"/>
      <c r="G295" s="111"/>
      <c r="H295" s="193">
        <v>96200</v>
      </c>
      <c r="I295" s="193">
        <v>3785755</v>
      </c>
      <c r="J295" s="118">
        <f t="shared" si="116"/>
        <v>39.312505841182151</v>
      </c>
      <c r="K295" s="119">
        <f>SUM(H295:H$317)</f>
        <v>2126145</v>
      </c>
      <c r="L295" s="120">
        <f t="shared" si="117"/>
        <v>39.312433150915375</v>
      </c>
    </row>
    <row r="296" spans="1:12" ht="15" x14ac:dyDescent="0.25">
      <c r="A296" s="110">
        <v>43</v>
      </c>
      <c r="B296" s="193">
        <v>96101</v>
      </c>
      <c r="C296" s="193">
        <v>208</v>
      </c>
      <c r="D296" s="194">
        <v>0.99782999999999999</v>
      </c>
      <c r="E296" s="194">
        <v>2.1700000000000001E-3</v>
      </c>
      <c r="F296" s="111"/>
      <c r="G296" s="111"/>
      <c r="H296" s="193">
        <v>95997</v>
      </c>
      <c r="I296" s="193">
        <v>3689555</v>
      </c>
      <c r="J296" s="118">
        <f t="shared" si="116"/>
        <v>38.392472502887586</v>
      </c>
      <c r="K296" s="119">
        <f>SUM(H296:H$317)</f>
        <v>2029945</v>
      </c>
      <c r="L296" s="120">
        <f t="shared" si="117"/>
        <v>38.392399662854707</v>
      </c>
    </row>
    <row r="297" spans="1:12" ht="15" x14ac:dyDescent="0.25">
      <c r="A297" s="110">
        <v>44</v>
      </c>
      <c r="B297" s="193">
        <v>95893</v>
      </c>
      <c r="C297" s="193">
        <v>220</v>
      </c>
      <c r="D297" s="194">
        <v>0.99770999999999999</v>
      </c>
      <c r="E297" s="194">
        <v>2.2899999999999999E-3</v>
      </c>
      <c r="F297" s="111"/>
      <c r="G297" s="111"/>
      <c r="H297" s="193">
        <v>95783</v>
      </c>
      <c r="I297" s="193">
        <v>3593558</v>
      </c>
      <c r="J297" s="118">
        <f t="shared" si="116"/>
        <v>37.4746644697736</v>
      </c>
      <c r="K297" s="119">
        <f>SUM(H297:H$317)</f>
        <v>1933948</v>
      </c>
      <c r="L297" s="120">
        <f t="shared" si="117"/>
        <v>37.474591471744546</v>
      </c>
    </row>
    <row r="298" spans="1:12" ht="15" x14ac:dyDescent="0.25">
      <c r="A298" s="110">
        <v>45</v>
      </c>
      <c r="B298" s="193">
        <v>95673</v>
      </c>
      <c r="C298" s="193">
        <v>232</v>
      </c>
      <c r="D298" s="194">
        <v>0.99756999999999996</v>
      </c>
      <c r="E298" s="194">
        <v>2.4299999999999999E-3</v>
      </c>
      <c r="F298" s="111"/>
      <c r="G298" s="111"/>
      <c r="H298" s="193">
        <v>95557</v>
      </c>
      <c r="I298" s="193">
        <v>3497775</v>
      </c>
      <c r="J298" s="118">
        <f t="shared" si="116"/>
        <v>36.559687686181057</v>
      </c>
      <c r="K298" s="119">
        <f>SUM(H298:H$317)</f>
        <v>1838165</v>
      </c>
      <c r="L298" s="120">
        <f t="shared" si="117"/>
        <v>36.559614520293081</v>
      </c>
    </row>
    <row r="299" spans="1:12" ht="15" x14ac:dyDescent="0.25">
      <c r="A299" s="110">
        <v>46</v>
      </c>
      <c r="B299" s="193">
        <v>95441</v>
      </c>
      <c r="C299" s="193">
        <v>247</v>
      </c>
      <c r="D299" s="194">
        <v>0.99741999999999997</v>
      </c>
      <c r="E299" s="194">
        <v>2.5799999999999998E-3</v>
      </c>
      <c r="F299" s="111"/>
      <c r="G299" s="111"/>
      <c r="H299" s="193">
        <v>95317</v>
      </c>
      <c r="I299" s="193">
        <v>3402219</v>
      </c>
      <c r="J299" s="118">
        <f t="shared" si="116"/>
        <v>35.647352814828011</v>
      </c>
      <c r="K299" s="119">
        <f>SUM(H299:H$317)</f>
        <v>1742608</v>
      </c>
      <c r="L299" s="120">
        <f t="shared" si="117"/>
        <v>35.647279471086847</v>
      </c>
    </row>
    <row r="300" spans="1:12" ht="15" x14ac:dyDescent="0.25">
      <c r="A300" s="110">
        <v>47</v>
      </c>
      <c r="B300" s="193">
        <v>95194</v>
      </c>
      <c r="C300" s="193">
        <v>262</v>
      </c>
      <c r="D300" s="194">
        <v>0.99724000000000002</v>
      </c>
      <c r="E300" s="194">
        <v>2.7599999999999999E-3</v>
      </c>
      <c r="F300" s="111"/>
      <c r="G300" s="111"/>
      <c r="H300" s="193">
        <v>95063</v>
      </c>
      <c r="I300" s="193">
        <v>3306901</v>
      </c>
      <c r="J300" s="118">
        <f t="shared" si="116"/>
        <v>34.738544446078535</v>
      </c>
      <c r="K300" s="119">
        <f>SUM(H300:H$317)</f>
        <v>1647291</v>
      </c>
      <c r="L300" s="120">
        <f t="shared" si="117"/>
        <v>34.73847091203227</v>
      </c>
    </row>
    <row r="301" spans="1:12" ht="15" x14ac:dyDescent="0.25">
      <c r="A301" s="110">
        <v>48</v>
      </c>
      <c r="B301" s="193">
        <v>94931</v>
      </c>
      <c r="C301" s="193">
        <v>280</v>
      </c>
      <c r="D301" s="194">
        <v>0.99704999999999999</v>
      </c>
      <c r="E301" s="194">
        <v>2.9499999999999999E-3</v>
      </c>
      <c r="F301" s="111"/>
      <c r="G301" s="111"/>
      <c r="H301" s="193">
        <v>94791</v>
      </c>
      <c r="I301" s="193">
        <v>3211839</v>
      </c>
      <c r="J301" s="118">
        <f t="shared" si="116"/>
        <v>33.833405315439634</v>
      </c>
      <c r="K301" s="119">
        <f>SUM(H301:H$317)</f>
        <v>1552228</v>
      </c>
      <c r="L301" s="120">
        <f t="shared" si="117"/>
        <v>33.833331577672205</v>
      </c>
    </row>
    <row r="302" spans="1:12" ht="15" x14ac:dyDescent="0.25">
      <c r="A302" s="110">
        <v>49</v>
      </c>
      <c r="B302" s="193">
        <v>94651</v>
      </c>
      <c r="C302" s="193">
        <v>300</v>
      </c>
      <c r="D302" s="194">
        <v>0.99682999999999999</v>
      </c>
      <c r="E302" s="194">
        <v>3.1700000000000001E-3</v>
      </c>
      <c r="F302" s="111"/>
      <c r="G302" s="111"/>
      <c r="H302" s="193">
        <v>94502</v>
      </c>
      <c r="I302" s="193">
        <v>3117047</v>
      </c>
      <c r="J302" s="118">
        <f t="shared" si="116"/>
        <v>32.932002831454504</v>
      </c>
      <c r="K302" s="119">
        <f>SUM(H302:H$317)</f>
        <v>1457437</v>
      </c>
      <c r="L302" s="120">
        <f t="shared" si="117"/>
        <v>32.931928875553346</v>
      </c>
    </row>
    <row r="303" spans="1:12" ht="15" x14ac:dyDescent="0.25">
      <c r="A303" s="110">
        <v>50</v>
      </c>
      <c r="B303" s="193">
        <v>94352</v>
      </c>
      <c r="C303" s="193">
        <v>321</v>
      </c>
      <c r="D303" s="194">
        <v>0.99658999999999998</v>
      </c>
      <c r="E303" s="194">
        <v>3.4099999999999998E-3</v>
      </c>
      <c r="F303" s="111"/>
      <c r="G303" s="111"/>
      <c r="H303" s="193">
        <v>94191</v>
      </c>
      <c r="I303" s="193">
        <v>3022546</v>
      </c>
      <c r="J303" s="118">
        <f t="shared" si="116"/>
        <v>32.034784636255722</v>
      </c>
      <c r="K303" s="119">
        <f>SUM(H303:H$317)</f>
        <v>1362935</v>
      </c>
      <c r="L303" s="120">
        <f t="shared" si="117"/>
        <v>32.034710445989489</v>
      </c>
    </row>
    <row r="304" spans="1:12" ht="15" x14ac:dyDescent="0.25">
      <c r="A304" s="110">
        <v>51</v>
      </c>
      <c r="B304" s="193">
        <v>94030</v>
      </c>
      <c r="C304" s="193">
        <v>345</v>
      </c>
      <c r="D304" s="194">
        <v>0.99633000000000005</v>
      </c>
      <c r="E304" s="194">
        <v>3.6700000000000001E-3</v>
      </c>
      <c r="F304" s="111"/>
      <c r="G304" s="111"/>
      <c r="H304" s="193">
        <v>93858</v>
      </c>
      <c r="I304" s="193">
        <v>2928355</v>
      </c>
      <c r="J304" s="118">
        <f t="shared" si="116"/>
        <v>31.142773582899075</v>
      </c>
      <c r="K304" s="119">
        <f>SUM(H304:H$317)</f>
        <v>1268744</v>
      </c>
      <c r="L304" s="120">
        <f t="shared" si="117"/>
        <v>31.142699138572794</v>
      </c>
    </row>
    <row r="305" spans="1:12" ht="15" x14ac:dyDescent="0.25">
      <c r="A305" s="110">
        <v>52</v>
      </c>
      <c r="B305" s="193">
        <v>93685</v>
      </c>
      <c r="C305" s="193">
        <v>371</v>
      </c>
      <c r="D305" s="194">
        <v>0.99604000000000004</v>
      </c>
      <c r="E305" s="194">
        <v>3.96E-3</v>
      </c>
      <c r="F305" s="111"/>
      <c r="G305" s="111"/>
      <c r="H305" s="193">
        <v>93499</v>
      </c>
      <c r="I305" s="193">
        <v>2834497</v>
      </c>
      <c r="J305" s="118">
        <f t="shared" si="116"/>
        <v>30.25561189091103</v>
      </c>
      <c r="K305" s="119">
        <f>SUM(H305:H$317)</f>
        <v>1174886</v>
      </c>
      <c r="L305" s="120">
        <f t="shared" si="117"/>
        <v>30.25553717243956</v>
      </c>
    </row>
    <row r="306" spans="1:12" ht="15" x14ac:dyDescent="0.25">
      <c r="A306" s="110">
        <v>53</v>
      </c>
      <c r="B306" s="193">
        <v>93313</v>
      </c>
      <c r="C306" s="193">
        <v>400</v>
      </c>
      <c r="D306" s="194">
        <v>0.99572000000000005</v>
      </c>
      <c r="E306" s="194">
        <v>4.28E-3</v>
      </c>
      <c r="F306" s="111"/>
      <c r="G306" s="111"/>
      <c r="H306" s="193">
        <v>93114</v>
      </c>
      <c r="I306" s="193">
        <v>2740998</v>
      </c>
      <c r="J306" s="118">
        <f t="shared" si="116"/>
        <v>29.374235101218481</v>
      </c>
      <c r="K306" s="119">
        <f>SUM(H306:H$317)</f>
        <v>1081387</v>
      </c>
      <c r="L306" s="120">
        <f t="shared" si="117"/>
        <v>29.374160084875633</v>
      </c>
    </row>
    <row r="307" spans="1:12" ht="15" x14ac:dyDescent="0.25">
      <c r="A307" s="110">
        <v>54</v>
      </c>
      <c r="B307" s="193">
        <v>92914</v>
      </c>
      <c r="C307" s="193">
        <v>430</v>
      </c>
      <c r="D307" s="194">
        <v>0.99536999999999998</v>
      </c>
      <c r="E307" s="194">
        <v>4.6299999999999996E-3</v>
      </c>
      <c r="F307" s="111"/>
      <c r="G307" s="111"/>
      <c r="H307" s="193">
        <v>92699</v>
      </c>
      <c r="I307" s="193">
        <v>2647884</v>
      </c>
      <c r="J307" s="118">
        <f t="shared" si="116"/>
        <v>28.498224164280948</v>
      </c>
      <c r="K307" s="119">
        <f>SUM(H307:H$317)</f>
        <v>988273</v>
      </c>
      <c r="L307" s="120">
        <f t="shared" si="117"/>
        <v>28.498148825795898</v>
      </c>
    </row>
    <row r="308" spans="1:12" ht="15" x14ac:dyDescent="0.25">
      <c r="A308" s="110">
        <v>55</v>
      </c>
      <c r="B308" s="193">
        <v>92484</v>
      </c>
      <c r="C308" s="193">
        <v>464</v>
      </c>
      <c r="D308" s="194">
        <v>0.99499000000000004</v>
      </c>
      <c r="E308" s="194">
        <v>5.0099999999999997E-3</v>
      </c>
      <c r="F308" s="111"/>
      <c r="G308" s="111"/>
      <c r="H308" s="193">
        <v>92252</v>
      </c>
      <c r="I308" s="193">
        <v>2555186</v>
      </c>
      <c r="J308" s="118">
        <f t="shared" si="116"/>
        <v>27.628411400890965</v>
      </c>
      <c r="K308" s="119">
        <f>SUM(H308:H$317)</f>
        <v>895574</v>
      </c>
      <c r="L308" s="120">
        <f t="shared" si="117"/>
        <v>27.628335712123178</v>
      </c>
    </row>
    <row r="309" spans="1:12" ht="15" x14ac:dyDescent="0.25">
      <c r="A309" s="110">
        <v>56</v>
      </c>
      <c r="B309" s="193">
        <v>92020</v>
      </c>
      <c r="C309" s="193">
        <v>500</v>
      </c>
      <c r="D309" s="194">
        <v>0.99456999999999995</v>
      </c>
      <c r="E309" s="194">
        <v>5.4299999999999999E-3</v>
      </c>
      <c r="F309" s="111"/>
      <c r="G309" s="111"/>
      <c r="H309" s="193">
        <v>91770</v>
      </c>
      <c r="I309" s="193">
        <v>2462934</v>
      </c>
      <c r="J309" s="118">
        <f t="shared" si="116"/>
        <v>26.765203216692022</v>
      </c>
      <c r="K309" s="119">
        <f>SUM(H309:H$317)</f>
        <v>803322</v>
      </c>
      <c r="L309" s="120">
        <f t="shared" si="117"/>
        <v>26.765127146272551</v>
      </c>
    </row>
    <row r="310" spans="1:12" ht="15" x14ac:dyDescent="0.25">
      <c r="A310" s="110">
        <v>57</v>
      </c>
      <c r="B310" s="193">
        <v>91520</v>
      </c>
      <c r="C310" s="193">
        <v>539</v>
      </c>
      <c r="D310" s="194">
        <v>0.99411000000000005</v>
      </c>
      <c r="E310" s="194">
        <v>5.8900000000000003E-3</v>
      </c>
      <c r="F310" s="111"/>
      <c r="G310" s="111"/>
      <c r="H310" s="193">
        <v>91251</v>
      </c>
      <c r="I310" s="193">
        <v>2371164</v>
      </c>
      <c r="J310" s="118">
        <f t="shared" si="116"/>
        <v>25.908697552447553</v>
      </c>
      <c r="K310" s="119">
        <f>SUM(H310:H$317)</f>
        <v>711552</v>
      </c>
      <c r="L310" s="120">
        <f t="shared" si="117"/>
        <v>25.908621066433568</v>
      </c>
    </row>
    <row r="311" spans="1:12" ht="15" x14ac:dyDescent="0.25">
      <c r="A311" s="110">
        <v>58</v>
      </c>
      <c r="B311" s="193">
        <v>90981</v>
      </c>
      <c r="C311" s="193">
        <v>581</v>
      </c>
      <c r="D311" s="194">
        <v>0.99360999999999999</v>
      </c>
      <c r="E311" s="194">
        <v>6.3899999999999998E-3</v>
      </c>
      <c r="F311" s="111"/>
      <c r="G311" s="111"/>
      <c r="H311" s="193">
        <v>90691</v>
      </c>
      <c r="I311" s="193">
        <v>2279913</v>
      </c>
      <c r="J311" s="118">
        <f t="shared" si="116"/>
        <v>25.059221156065551</v>
      </c>
      <c r="K311" s="119">
        <f>SUM(H311:H$317)</f>
        <v>620301</v>
      </c>
      <c r="L311" s="120">
        <f t="shared" si="117"/>
        <v>25.059144216924413</v>
      </c>
    </row>
    <row r="312" spans="1:12" ht="15" x14ac:dyDescent="0.25">
      <c r="A312" s="110">
        <v>59</v>
      </c>
      <c r="B312" s="193">
        <v>90400</v>
      </c>
      <c r="C312" s="193">
        <v>628</v>
      </c>
      <c r="D312" s="194">
        <v>0.99306000000000005</v>
      </c>
      <c r="E312" s="194">
        <v>6.94E-3</v>
      </c>
      <c r="F312" s="111"/>
      <c r="G312" s="111"/>
      <c r="H312" s="193">
        <v>90086</v>
      </c>
      <c r="I312" s="193">
        <v>2189223</v>
      </c>
      <c r="J312" s="118">
        <f t="shared" si="116"/>
        <v>24.217068584070798</v>
      </c>
      <c r="K312" s="119">
        <f>SUM(H312:H$317)</f>
        <v>529610</v>
      </c>
      <c r="L312" s="120">
        <f t="shared" si="117"/>
        <v>24.216991150442478</v>
      </c>
    </row>
    <row r="313" spans="1:12" ht="15" x14ac:dyDescent="0.25">
      <c r="A313" s="110">
        <v>60</v>
      </c>
      <c r="B313" s="193">
        <v>89772</v>
      </c>
      <c r="C313" s="193">
        <v>678</v>
      </c>
      <c r="D313" s="194">
        <v>0.99245000000000005</v>
      </c>
      <c r="E313" s="194">
        <v>7.5500000000000003E-3</v>
      </c>
      <c r="F313" s="111"/>
      <c r="G313" s="111"/>
      <c r="H313" s="193">
        <v>89433</v>
      </c>
      <c r="I313" s="193">
        <v>2099137</v>
      </c>
      <c r="J313" s="118">
        <f t="shared" si="116"/>
        <v>23.382981330481666</v>
      </c>
      <c r="K313" s="119">
        <f>SUM(H313:H$317)</f>
        <v>439524</v>
      </c>
      <c r="L313" s="120">
        <f t="shared" si="117"/>
        <v>23.382903355166423</v>
      </c>
    </row>
    <row r="314" spans="1:12" ht="15" x14ac:dyDescent="0.25">
      <c r="A314" s="110">
        <v>61</v>
      </c>
      <c r="B314" s="193">
        <v>89094</v>
      </c>
      <c r="C314" s="193">
        <v>732</v>
      </c>
      <c r="D314" s="194">
        <v>0.99177999999999999</v>
      </c>
      <c r="E314" s="194">
        <v>8.2199999999999999E-3</v>
      </c>
      <c r="F314" s="111"/>
      <c r="G314" s="111"/>
      <c r="H314" s="193">
        <v>88728</v>
      </c>
      <c r="I314" s="193">
        <v>2009703</v>
      </c>
      <c r="J314" s="118">
        <f t="shared" si="116"/>
        <v>22.557108222775945</v>
      </c>
      <c r="K314" s="119">
        <f>SUM(H314:H$317)</f>
        <v>350091</v>
      </c>
      <c r="L314" s="120">
        <f t="shared" si="117"/>
        <v>22.557029654073226</v>
      </c>
    </row>
    <row r="315" spans="1:12" ht="15" x14ac:dyDescent="0.25">
      <c r="A315" s="110">
        <v>62</v>
      </c>
      <c r="B315" s="193">
        <v>88362</v>
      </c>
      <c r="C315" s="193">
        <v>791</v>
      </c>
      <c r="D315" s="194">
        <v>0.99104999999999999</v>
      </c>
      <c r="E315" s="194">
        <v>8.9499999999999996E-3</v>
      </c>
      <c r="F315" s="111"/>
      <c r="G315" s="111"/>
      <c r="H315" s="193">
        <v>87966</v>
      </c>
      <c r="I315" s="193">
        <v>1920975</v>
      </c>
      <c r="J315" s="118">
        <f t="shared" si="116"/>
        <v>21.739831601819787</v>
      </c>
      <c r="K315" s="119">
        <f>SUM(H315:H$317)</f>
        <v>261363</v>
      </c>
      <c r="L315" s="120">
        <f t="shared" si="117"/>
        <v>21.739752382245761</v>
      </c>
    </row>
    <row r="316" spans="1:12" ht="15" x14ac:dyDescent="0.25">
      <c r="A316" s="110">
        <v>63</v>
      </c>
      <c r="B316" s="193">
        <v>87571</v>
      </c>
      <c r="C316" s="193">
        <v>855</v>
      </c>
      <c r="D316" s="194">
        <v>0.99024000000000001</v>
      </c>
      <c r="E316" s="194">
        <v>9.7599999999999996E-3</v>
      </c>
      <c r="F316" s="111"/>
      <c r="G316" s="111"/>
      <c r="H316" s="193">
        <v>87143</v>
      </c>
      <c r="I316" s="193">
        <v>1833009</v>
      </c>
      <c r="J316" s="118">
        <f t="shared" si="116"/>
        <v>20.931689714631556</v>
      </c>
      <c r="K316" s="119">
        <f>SUM(H316:H$317)</f>
        <v>173397</v>
      </c>
      <c r="L316" s="120">
        <f t="shared" si="117"/>
        <v>20.931609779493211</v>
      </c>
    </row>
    <row r="317" spans="1:12" ht="15" x14ac:dyDescent="0.25">
      <c r="A317" s="110">
        <v>64</v>
      </c>
      <c r="B317" s="193">
        <v>86716</v>
      </c>
      <c r="C317" s="193">
        <v>924</v>
      </c>
      <c r="D317" s="194">
        <v>0.98934</v>
      </c>
      <c r="E317" s="194">
        <v>1.0659999999999999E-2</v>
      </c>
      <c r="F317" s="111"/>
      <c r="G317" s="111"/>
      <c r="H317" s="193">
        <v>86254</v>
      </c>
      <c r="I317" s="193">
        <v>1745865</v>
      </c>
      <c r="J317" s="118">
        <f t="shared" si="116"/>
        <v>20.133135753494166</v>
      </c>
      <c r="K317" s="119">
        <f>SUM(H317:H$317)</f>
        <v>86254</v>
      </c>
      <c r="L317" s="120">
        <f t="shared" si="117"/>
        <v>20.133055030213569</v>
      </c>
    </row>
    <row r="318" spans="1:12" ht="15" x14ac:dyDescent="0.25">
      <c r="A318" s="110">
        <v>65</v>
      </c>
      <c r="B318" s="193">
        <v>85792</v>
      </c>
      <c r="C318" s="193">
        <v>999</v>
      </c>
      <c r="D318" s="194">
        <v>0.98836000000000002</v>
      </c>
      <c r="E318" s="194">
        <v>1.1639999999999999E-2</v>
      </c>
      <c r="F318" s="111"/>
      <c r="G318" s="111"/>
      <c r="H318" s="193">
        <v>85292</v>
      </c>
      <c r="I318" s="193">
        <v>1659612</v>
      </c>
      <c r="J318" s="118">
        <f t="shared" ref="J318" si="118">+I318/B318</f>
        <v>19.344600895188364</v>
      </c>
      <c r="K318" s="119"/>
      <c r="L318" s="120">
        <f t="shared" ref="L318" si="119">IF((I318-VLOOKUP(L$252,A$253:K$363,9))/$B318&lt;=0,"",(I318-VLOOKUP(L$252,A$253:K$363,9))/$B318)</f>
        <v>19.344519302499066</v>
      </c>
    </row>
    <row r="319" spans="1:12" ht="15" x14ac:dyDescent="0.25">
      <c r="A319" s="110">
        <v>66</v>
      </c>
      <c r="B319" s="193">
        <v>84793</v>
      </c>
      <c r="C319" s="193">
        <v>1080</v>
      </c>
      <c r="D319" s="194">
        <v>0.98726999999999998</v>
      </c>
      <c r="E319" s="194">
        <v>1.273E-2</v>
      </c>
      <c r="F319" s="111"/>
      <c r="G319" s="111"/>
      <c r="H319" s="193">
        <v>84253</v>
      </c>
      <c r="I319" s="193">
        <v>1574320</v>
      </c>
      <c r="J319" s="118">
        <f t="shared" ref="J319:J363" si="120">+I319/B319</f>
        <v>18.566626962131309</v>
      </c>
      <c r="K319" s="119"/>
      <c r="L319" s="120">
        <f t="shared" ref="L319:L363" si="121">IF((I319-VLOOKUP(L$252,A$253:K$363,9))/$B319&lt;=0,"",(I319-VLOOKUP(L$252,A$253:K$363,9))/$B319)</f>
        <v>18.5665444081469</v>
      </c>
    </row>
    <row r="320" spans="1:12" ht="15" x14ac:dyDescent="0.25">
      <c r="A320" s="110">
        <v>67</v>
      </c>
      <c r="B320" s="193">
        <v>83713</v>
      </c>
      <c r="C320" s="193">
        <v>1167</v>
      </c>
      <c r="D320" s="194">
        <v>0.98606000000000005</v>
      </c>
      <c r="E320" s="194">
        <v>1.3939999999999999E-2</v>
      </c>
      <c r="F320" s="111"/>
      <c r="G320" s="111"/>
      <c r="H320" s="193">
        <v>83129</v>
      </c>
      <c r="I320" s="193">
        <v>1490067</v>
      </c>
      <c r="J320" s="118">
        <f t="shared" si="120"/>
        <v>17.799708527946674</v>
      </c>
      <c r="K320" s="119"/>
      <c r="L320" s="120">
        <f t="shared" si="121"/>
        <v>17.799624908914982</v>
      </c>
    </row>
    <row r="321" spans="1:12" ht="15" x14ac:dyDescent="0.25">
      <c r="A321" s="110">
        <v>68</v>
      </c>
      <c r="B321" s="193">
        <v>82546</v>
      </c>
      <c r="C321" s="193">
        <v>1261</v>
      </c>
      <c r="D321" s="194">
        <v>0.98472999999999999</v>
      </c>
      <c r="E321" s="194">
        <v>1.5270000000000001E-2</v>
      </c>
      <c r="F321" s="111"/>
      <c r="G321" s="111"/>
      <c r="H321" s="193">
        <v>81915</v>
      </c>
      <c r="I321" s="193">
        <v>1406938</v>
      </c>
      <c r="J321" s="118">
        <f t="shared" si="120"/>
        <v>17.044290456230467</v>
      </c>
      <c r="K321" s="119"/>
      <c r="L321" s="120">
        <f t="shared" si="121"/>
        <v>17.044205655028712</v>
      </c>
    </row>
    <row r="322" spans="1:12" ht="15" x14ac:dyDescent="0.25">
      <c r="A322" s="110">
        <v>69</v>
      </c>
      <c r="B322" s="193">
        <v>81285</v>
      </c>
      <c r="C322" s="193">
        <v>1362</v>
      </c>
      <c r="D322" s="194">
        <v>0.98324999999999996</v>
      </c>
      <c r="E322" s="194">
        <v>1.6750000000000001E-2</v>
      </c>
      <c r="F322" s="111"/>
      <c r="G322" s="111"/>
      <c r="H322" s="193">
        <v>80604</v>
      </c>
      <c r="I322" s="193">
        <v>1325022</v>
      </c>
      <c r="J322" s="118">
        <f t="shared" si="120"/>
        <v>16.30094113305038</v>
      </c>
      <c r="K322" s="119"/>
      <c r="L322" s="120">
        <f t="shared" si="121"/>
        <v>16.30085501630067</v>
      </c>
    </row>
    <row r="323" spans="1:12" ht="15" x14ac:dyDescent="0.25">
      <c r="A323" s="110">
        <v>70</v>
      </c>
      <c r="B323" s="193">
        <v>79924</v>
      </c>
      <c r="C323" s="193">
        <v>1470</v>
      </c>
      <c r="D323" s="194">
        <v>0.98160999999999998</v>
      </c>
      <c r="E323" s="194">
        <v>1.839E-2</v>
      </c>
      <c r="F323" s="111"/>
      <c r="G323" s="111"/>
      <c r="H323" s="193">
        <v>79189</v>
      </c>
      <c r="I323" s="193">
        <v>1244418</v>
      </c>
      <c r="J323" s="118">
        <f t="shared" si="120"/>
        <v>15.570016515689906</v>
      </c>
      <c r="K323" s="119"/>
      <c r="L323" s="120">
        <f t="shared" si="121"/>
        <v>15.569928932485862</v>
      </c>
    </row>
    <row r="324" spans="1:12" ht="15" x14ac:dyDescent="0.25">
      <c r="A324" s="110">
        <v>71</v>
      </c>
      <c r="B324" s="193">
        <v>78454</v>
      </c>
      <c r="C324" s="193">
        <v>1585</v>
      </c>
      <c r="D324" s="194">
        <v>0.9798</v>
      </c>
      <c r="E324" s="194">
        <v>2.0199999999999999E-2</v>
      </c>
      <c r="F324" s="111"/>
      <c r="G324" s="111"/>
      <c r="H324" s="193">
        <v>77662</v>
      </c>
      <c r="I324" s="193">
        <v>1165229</v>
      </c>
      <c r="J324" s="118">
        <f t="shared" si="120"/>
        <v>14.852384836974533</v>
      </c>
      <c r="K324" s="119"/>
      <c r="L324" s="120">
        <f t="shared" si="121"/>
        <v>14.852295612715732</v>
      </c>
    </row>
    <row r="325" spans="1:12" ht="15" x14ac:dyDescent="0.25">
      <c r="A325" s="110">
        <v>72</v>
      </c>
      <c r="B325" s="193">
        <v>76869</v>
      </c>
      <c r="C325" s="193">
        <v>1708</v>
      </c>
      <c r="D325" s="194">
        <v>0.97777999999999998</v>
      </c>
      <c r="E325" s="194">
        <v>2.222E-2</v>
      </c>
      <c r="F325" s="111"/>
      <c r="G325" s="111"/>
      <c r="H325" s="193">
        <v>76015</v>
      </c>
      <c r="I325" s="193">
        <v>1087568</v>
      </c>
      <c r="J325" s="118">
        <f t="shared" si="120"/>
        <v>14.148330276184158</v>
      </c>
      <c r="K325" s="119"/>
      <c r="L325" s="120">
        <f t="shared" si="121"/>
        <v>14.148239212166153</v>
      </c>
    </row>
    <row r="326" spans="1:12" ht="15" x14ac:dyDescent="0.25">
      <c r="A326" s="110">
        <v>73</v>
      </c>
      <c r="B326" s="193">
        <v>75161</v>
      </c>
      <c r="C326" s="193">
        <v>1838</v>
      </c>
      <c r="D326" s="194">
        <v>0.97553999999999996</v>
      </c>
      <c r="E326" s="194">
        <v>2.4459999999999999E-2</v>
      </c>
      <c r="F326" s="111"/>
      <c r="G326" s="111"/>
      <c r="H326" s="193">
        <v>74242</v>
      </c>
      <c r="I326" s="193">
        <v>1011552</v>
      </c>
      <c r="J326" s="118">
        <f t="shared" si="120"/>
        <v>13.45846915288514</v>
      </c>
      <c r="K326" s="119"/>
      <c r="L326" s="120">
        <f t="shared" si="121"/>
        <v>13.458376019478187</v>
      </c>
    </row>
    <row r="327" spans="1:12" ht="15" x14ac:dyDescent="0.25">
      <c r="A327" s="110">
        <v>74</v>
      </c>
      <c r="B327" s="193">
        <v>73323</v>
      </c>
      <c r="C327" s="193">
        <v>1976</v>
      </c>
      <c r="D327" s="194">
        <v>0.97304999999999997</v>
      </c>
      <c r="E327" s="194">
        <v>2.6950000000000002E-2</v>
      </c>
      <c r="F327" s="111"/>
      <c r="G327" s="111"/>
      <c r="H327" s="193">
        <v>72335</v>
      </c>
      <c r="I327" s="193">
        <v>937310</v>
      </c>
      <c r="J327" s="118">
        <f t="shared" si="120"/>
        <v>12.783301283362656</v>
      </c>
      <c r="K327" s="119"/>
      <c r="L327" s="120">
        <f t="shared" si="121"/>
        <v>12.783205815364893</v>
      </c>
    </row>
    <row r="328" spans="1:12" ht="15" x14ac:dyDescent="0.25">
      <c r="A328" s="110">
        <v>75</v>
      </c>
      <c r="B328" s="193">
        <v>71347</v>
      </c>
      <c r="C328" s="193">
        <v>2121</v>
      </c>
      <c r="D328" s="194">
        <v>0.97028000000000003</v>
      </c>
      <c r="E328" s="194">
        <v>2.972E-2</v>
      </c>
      <c r="F328" s="111"/>
      <c r="G328" s="111"/>
      <c r="H328" s="193">
        <v>70287</v>
      </c>
      <c r="I328" s="193">
        <v>864975</v>
      </c>
      <c r="J328" s="118">
        <f t="shared" si="120"/>
        <v>12.123495031325774</v>
      </c>
      <c r="K328" s="119"/>
      <c r="L328" s="120">
        <f t="shared" si="121"/>
        <v>12.12339691928182</v>
      </c>
    </row>
    <row r="329" spans="1:12" ht="15" x14ac:dyDescent="0.25">
      <c r="A329" s="110">
        <v>76</v>
      </c>
      <c r="B329" s="193">
        <v>69226</v>
      </c>
      <c r="C329" s="193">
        <v>2271</v>
      </c>
      <c r="D329" s="194">
        <v>0.96718999999999999</v>
      </c>
      <c r="E329" s="194">
        <v>3.2809999999999999E-2</v>
      </c>
      <c r="F329" s="111"/>
      <c r="G329" s="111"/>
      <c r="H329" s="193">
        <v>68091</v>
      </c>
      <c r="I329" s="193">
        <v>794689</v>
      </c>
      <c r="J329" s="118">
        <f t="shared" si="120"/>
        <v>11.479631930199636</v>
      </c>
      <c r="K329" s="119"/>
      <c r="L329" s="120">
        <f t="shared" si="121"/>
        <v>11.479530812122613</v>
      </c>
    </row>
    <row r="330" spans="1:12" ht="15" x14ac:dyDescent="0.25">
      <c r="A330" s="110">
        <v>77</v>
      </c>
      <c r="B330" s="193">
        <v>66955</v>
      </c>
      <c r="C330" s="193">
        <v>2427</v>
      </c>
      <c r="D330" s="194">
        <v>0.96374000000000004</v>
      </c>
      <c r="E330" s="194">
        <v>3.6260000000000001E-2</v>
      </c>
      <c r="F330" s="111"/>
      <c r="G330" s="111"/>
      <c r="H330" s="193">
        <v>65741</v>
      </c>
      <c r="I330" s="193">
        <v>726598</v>
      </c>
      <c r="J330" s="118">
        <f t="shared" si="120"/>
        <v>10.85203494884624</v>
      </c>
      <c r="K330" s="119"/>
      <c r="L330" s="120">
        <f t="shared" si="121"/>
        <v>10.851930401015608</v>
      </c>
    </row>
    <row r="331" spans="1:12" ht="15" x14ac:dyDescent="0.25">
      <c r="A331" s="110">
        <v>78</v>
      </c>
      <c r="B331" s="193">
        <v>64528</v>
      </c>
      <c r="C331" s="193">
        <v>2587</v>
      </c>
      <c r="D331" s="194">
        <v>0.95989999999999998</v>
      </c>
      <c r="E331" s="194">
        <v>4.0099999999999997E-2</v>
      </c>
      <c r="F331" s="111"/>
      <c r="G331" s="111"/>
      <c r="H331" s="193">
        <v>63234</v>
      </c>
      <c r="I331" s="193">
        <v>660857</v>
      </c>
      <c r="J331" s="118">
        <f t="shared" si="120"/>
        <v>10.241399082568808</v>
      </c>
      <c r="K331" s="119"/>
      <c r="L331" s="120">
        <f t="shared" si="121"/>
        <v>10.241290602529135</v>
      </c>
    </row>
    <row r="332" spans="1:12" ht="15" x14ac:dyDescent="0.25">
      <c r="A332" s="110">
        <v>79</v>
      </c>
      <c r="B332" s="193">
        <v>61940</v>
      </c>
      <c r="C332" s="193">
        <v>2750</v>
      </c>
      <c r="D332" s="194">
        <v>0.95560999999999996</v>
      </c>
      <c r="E332" s="194">
        <v>4.4389999999999999E-2</v>
      </c>
      <c r="F332" s="111"/>
      <c r="G332" s="111"/>
      <c r="H332" s="193">
        <v>60565</v>
      </c>
      <c r="I332" s="193">
        <v>597623</v>
      </c>
      <c r="J332" s="118">
        <f t="shared" si="120"/>
        <v>9.6484178237003544</v>
      </c>
      <c r="K332" s="119"/>
      <c r="L332" s="120">
        <f t="shared" si="121"/>
        <v>9.6483048111075238</v>
      </c>
    </row>
    <row r="333" spans="1:12" ht="15" x14ac:dyDescent="0.25">
      <c r="A333" s="110">
        <v>80</v>
      </c>
      <c r="B333" s="193">
        <v>59191</v>
      </c>
      <c r="C333" s="193">
        <v>2912</v>
      </c>
      <c r="D333" s="194">
        <v>0.95081000000000004</v>
      </c>
      <c r="E333" s="194">
        <v>4.9189999999999998E-2</v>
      </c>
      <c r="F333" s="111"/>
      <c r="G333" s="111"/>
      <c r="H333" s="193">
        <v>57735</v>
      </c>
      <c r="I333" s="193">
        <v>537058</v>
      </c>
      <c r="J333" s="118">
        <f t="shared" si="120"/>
        <v>9.0733050632697534</v>
      </c>
      <c r="K333" s="119"/>
      <c r="L333" s="120">
        <f t="shared" si="121"/>
        <v>9.0731868020476085</v>
      </c>
    </row>
    <row r="334" spans="1:12" ht="15" x14ac:dyDescent="0.25">
      <c r="A334" s="110">
        <v>81</v>
      </c>
      <c r="B334" s="193">
        <v>56279</v>
      </c>
      <c r="C334" s="193">
        <v>3070</v>
      </c>
      <c r="D334" s="194">
        <v>0.94543999999999995</v>
      </c>
      <c r="E334" s="194">
        <v>5.4559999999999997E-2</v>
      </c>
      <c r="F334" s="111"/>
      <c r="G334" s="111"/>
      <c r="H334" s="193">
        <v>54744</v>
      </c>
      <c r="I334" s="193">
        <v>479323</v>
      </c>
      <c r="J334" s="118">
        <f t="shared" si="120"/>
        <v>8.5169068391407095</v>
      </c>
      <c r="K334" s="119"/>
      <c r="L334" s="120">
        <f t="shared" si="121"/>
        <v>8.5167824588212291</v>
      </c>
    </row>
    <row r="335" spans="1:12" ht="15" x14ac:dyDescent="0.25">
      <c r="A335" s="110">
        <v>82</v>
      </c>
      <c r="B335" s="193">
        <v>53208</v>
      </c>
      <c r="C335" s="193">
        <v>3223</v>
      </c>
      <c r="D335" s="194">
        <v>0.93942999999999999</v>
      </c>
      <c r="E335" s="194">
        <v>6.0569999999999999E-2</v>
      </c>
      <c r="F335" s="111"/>
      <c r="G335" s="111"/>
      <c r="H335" s="193">
        <v>51597</v>
      </c>
      <c r="I335" s="193">
        <v>424579</v>
      </c>
      <c r="J335" s="118">
        <f t="shared" si="120"/>
        <v>7.9796083295744999</v>
      </c>
      <c r="K335" s="119"/>
      <c r="L335" s="120">
        <f t="shared" si="121"/>
        <v>7.9794767704104643</v>
      </c>
    </row>
    <row r="336" spans="1:12" ht="15" x14ac:dyDescent="0.25">
      <c r="A336" s="110">
        <v>83</v>
      </c>
      <c r="B336" s="193">
        <v>49986</v>
      </c>
      <c r="C336" s="193">
        <v>3364</v>
      </c>
      <c r="D336" s="194">
        <v>0.93269000000000002</v>
      </c>
      <c r="E336" s="194">
        <v>6.7309999999999995E-2</v>
      </c>
      <c r="F336" s="111"/>
      <c r="G336" s="111"/>
      <c r="H336" s="193">
        <v>48304</v>
      </c>
      <c r="I336" s="193">
        <v>372982</v>
      </c>
      <c r="J336" s="118">
        <f t="shared" si="120"/>
        <v>7.4617292841995759</v>
      </c>
      <c r="K336" s="119"/>
      <c r="L336" s="120">
        <f t="shared" si="121"/>
        <v>7.4615892449885965</v>
      </c>
    </row>
    <row r="337" spans="1:12" ht="15" x14ac:dyDescent="0.25">
      <c r="A337" s="110">
        <v>84</v>
      </c>
      <c r="B337" s="193">
        <v>46621</v>
      </c>
      <c r="C337" s="193">
        <v>3490</v>
      </c>
      <c r="D337" s="194">
        <v>0.92513999999999996</v>
      </c>
      <c r="E337" s="194">
        <v>7.4859999999999996E-2</v>
      </c>
      <c r="F337" s="111"/>
      <c r="G337" s="111"/>
      <c r="H337" s="193">
        <v>44876</v>
      </c>
      <c r="I337" s="193">
        <v>324678</v>
      </c>
      <c r="J337" s="118">
        <f t="shared" si="120"/>
        <v>6.9642006820960507</v>
      </c>
      <c r="K337" s="119"/>
      <c r="L337" s="120">
        <f t="shared" si="121"/>
        <v>6.9640505351665558</v>
      </c>
    </row>
    <row r="338" spans="1:12" ht="15" x14ac:dyDescent="0.25">
      <c r="A338" s="110">
        <v>85</v>
      </c>
      <c r="B338" s="193">
        <v>43131</v>
      </c>
      <c r="C338" s="193">
        <v>3595</v>
      </c>
      <c r="D338" s="194">
        <v>0.91664999999999996</v>
      </c>
      <c r="E338" s="194">
        <v>8.3349999999999994E-2</v>
      </c>
      <c r="F338" s="111"/>
      <c r="G338" s="111"/>
      <c r="H338" s="193">
        <v>41334</v>
      </c>
      <c r="I338" s="193">
        <v>279802</v>
      </c>
      <c r="J338" s="118">
        <f t="shared" si="120"/>
        <v>6.4872597435719088</v>
      </c>
      <c r="K338" s="119"/>
      <c r="L338" s="120">
        <f t="shared" si="121"/>
        <v>6.4870974473116787</v>
      </c>
    </row>
    <row r="339" spans="1:12" ht="15" x14ac:dyDescent="0.25">
      <c r="A339" s="110">
        <v>86</v>
      </c>
      <c r="B339" s="193">
        <v>39536</v>
      </c>
      <c r="C339" s="193">
        <v>3672</v>
      </c>
      <c r="D339" s="194">
        <v>0.90712000000000004</v>
      </c>
      <c r="E339" s="194">
        <v>9.2880000000000004E-2</v>
      </c>
      <c r="F339" s="111"/>
      <c r="G339" s="111"/>
      <c r="H339" s="193">
        <v>37700</v>
      </c>
      <c r="I339" s="193">
        <v>238468</v>
      </c>
      <c r="J339" s="118">
        <f t="shared" si="120"/>
        <v>6.0316673411574264</v>
      </c>
      <c r="K339" s="119"/>
      <c r="L339" s="120">
        <f t="shared" si="121"/>
        <v>6.0314902873330638</v>
      </c>
    </row>
    <row r="340" spans="1:12" ht="15" x14ac:dyDescent="0.25">
      <c r="A340" s="110">
        <v>87</v>
      </c>
      <c r="B340" s="193">
        <v>35864</v>
      </c>
      <c r="C340" s="193">
        <v>3715</v>
      </c>
      <c r="D340" s="194">
        <v>0.89639999999999997</v>
      </c>
      <c r="E340" s="194">
        <v>0.1036</v>
      </c>
      <c r="F340" s="111"/>
      <c r="G340" s="111"/>
      <c r="H340" s="193">
        <v>34007</v>
      </c>
      <c r="I340" s="193">
        <v>200768</v>
      </c>
      <c r="J340" s="118">
        <f t="shared" si="120"/>
        <v>5.5980370287753738</v>
      </c>
      <c r="K340" s="119"/>
      <c r="L340" s="120">
        <f t="shared" si="121"/>
        <v>5.5978418469774702</v>
      </c>
    </row>
    <row r="341" spans="1:12" ht="15" x14ac:dyDescent="0.25">
      <c r="A341" s="110">
        <v>88</v>
      </c>
      <c r="B341" s="193">
        <v>32149</v>
      </c>
      <c r="C341" s="193">
        <v>3718</v>
      </c>
      <c r="D341" s="194">
        <v>0.88434000000000001</v>
      </c>
      <c r="E341" s="194">
        <v>0.11566</v>
      </c>
      <c r="F341" s="111"/>
      <c r="G341" s="111"/>
      <c r="H341" s="193">
        <v>30290</v>
      </c>
      <c r="I341" s="193">
        <v>166762</v>
      </c>
      <c r="J341" s="118">
        <f t="shared" si="120"/>
        <v>5.1871597872406605</v>
      </c>
      <c r="K341" s="119"/>
      <c r="L341" s="120">
        <f t="shared" si="121"/>
        <v>5.1869420510746833</v>
      </c>
    </row>
    <row r="342" spans="1:12" ht="15" x14ac:dyDescent="0.25">
      <c r="A342" s="110">
        <v>89</v>
      </c>
      <c r="B342" s="193">
        <v>28430</v>
      </c>
      <c r="C342" s="193">
        <v>3675</v>
      </c>
      <c r="D342" s="194">
        <v>0.87073999999999996</v>
      </c>
      <c r="E342" s="194">
        <v>0.12926000000000001</v>
      </c>
      <c r="F342" s="111"/>
      <c r="G342" s="111"/>
      <c r="H342" s="193">
        <v>26593</v>
      </c>
      <c r="I342" s="193">
        <v>136472</v>
      </c>
      <c r="J342" s="118">
        <f t="shared" si="120"/>
        <v>4.8002813928948296</v>
      </c>
      <c r="K342" s="119"/>
      <c r="L342" s="120">
        <f t="shared" si="121"/>
        <v>4.8000351741118541</v>
      </c>
    </row>
    <row r="343" spans="1:12" ht="15" x14ac:dyDescent="0.25">
      <c r="A343" s="110">
        <v>90</v>
      </c>
      <c r="B343" s="193">
        <v>24756</v>
      </c>
      <c r="C343" s="193">
        <v>3579</v>
      </c>
      <c r="D343" s="194">
        <v>0.85541999999999996</v>
      </c>
      <c r="E343" s="194">
        <v>0.14457999999999999</v>
      </c>
      <c r="F343" s="111"/>
      <c r="G343" s="111"/>
      <c r="H343" s="193">
        <v>22966</v>
      </c>
      <c r="I343" s="193">
        <v>109879</v>
      </c>
      <c r="J343" s="118">
        <f t="shared" si="120"/>
        <v>4.4384795605105829</v>
      </c>
      <c r="K343" s="119"/>
      <c r="L343" s="120">
        <f t="shared" si="121"/>
        <v>4.4381968007755699</v>
      </c>
    </row>
    <row r="344" spans="1:12" ht="15" x14ac:dyDescent="0.25">
      <c r="A344" s="110">
        <v>91</v>
      </c>
      <c r="B344" s="193">
        <v>21176</v>
      </c>
      <c r="C344" s="193">
        <v>3418</v>
      </c>
      <c r="D344" s="194">
        <v>0.83858999999999995</v>
      </c>
      <c r="E344" s="194">
        <v>0.16141</v>
      </c>
      <c r="F344" s="111"/>
      <c r="G344" s="111"/>
      <c r="H344" s="193">
        <v>19467</v>
      </c>
      <c r="I344" s="193">
        <v>86913</v>
      </c>
      <c r="J344" s="118">
        <f t="shared" si="120"/>
        <v>4.1043162070268231</v>
      </c>
      <c r="K344" s="119"/>
      <c r="L344" s="120">
        <f t="shared" si="121"/>
        <v>4.1039856441254248</v>
      </c>
    </row>
    <row r="345" spans="1:12" ht="15" x14ac:dyDescent="0.25">
      <c r="A345" s="110">
        <v>92</v>
      </c>
      <c r="B345" s="193">
        <v>17758</v>
      </c>
      <c r="C345" s="193">
        <v>3184</v>
      </c>
      <c r="D345" s="194">
        <v>0.82067999999999997</v>
      </c>
      <c r="E345" s="194">
        <v>0.17932000000000001</v>
      </c>
      <c r="F345" s="111"/>
      <c r="G345" s="111"/>
      <c r="H345" s="193">
        <v>16166</v>
      </c>
      <c r="I345" s="193">
        <v>67445</v>
      </c>
      <c r="J345" s="118">
        <f t="shared" si="120"/>
        <v>3.7980065322671472</v>
      </c>
      <c r="K345" s="119"/>
      <c r="L345" s="120">
        <f t="shared" si="121"/>
        <v>3.7976123437324021</v>
      </c>
    </row>
    <row r="346" spans="1:12" ht="15" x14ac:dyDescent="0.25">
      <c r="A346" s="110">
        <v>93</v>
      </c>
      <c r="B346" s="193">
        <v>14574</v>
      </c>
      <c r="C346" s="193">
        <v>2889</v>
      </c>
      <c r="D346" s="194">
        <v>0.80174999999999996</v>
      </c>
      <c r="E346" s="194">
        <v>0.19825000000000001</v>
      </c>
      <c r="F346" s="111"/>
      <c r="G346" s="111"/>
      <c r="H346" s="193">
        <v>13129</v>
      </c>
      <c r="I346" s="193">
        <v>51279</v>
      </c>
      <c r="J346" s="118">
        <f t="shared" si="120"/>
        <v>3.5185261424454506</v>
      </c>
      <c r="K346" s="119"/>
      <c r="L346" s="120">
        <f t="shared" si="121"/>
        <v>3.5180458350487167</v>
      </c>
    </row>
    <row r="347" spans="1:12" ht="15" x14ac:dyDescent="0.25">
      <c r="A347" s="110">
        <v>94</v>
      </c>
      <c r="B347" s="193">
        <v>11685</v>
      </c>
      <c r="C347" s="193">
        <v>2549</v>
      </c>
      <c r="D347" s="194">
        <v>0.78188999999999997</v>
      </c>
      <c r="E347" s="194">
        <v>0.21811</v>
      </c>
      <c r="F347" s="111"/>
      <c r="G347" s="111"/>
      <c r="H347" s="193">
        <v>10410</v>
      </c>
      <c r="I347" s="193">
        <v>38150</v>
      </c>
      <c r="J347" s="118">
        <f t="shared" si="120"/>
        <v>3.2648694908001712</v>
      </c>
      <c r="K347" s="119"/>
      <c r="L347" s="120">
        <f t="shared" si="121"/>
        <v>3.2642704321780061</v>
      </c>
    </row>
    <row r="348" spans="1:12" ht="15" x14ac:dyDescent="0.25">
      <c r="A348" s="110">
        <v>95</v>
      </c>
      <c r="B348" s="193">
        <v>9136</v>
      </c>
      <c r="C348" s="193">
        <v>2167</v>
      </c>
      <c r="D348" s="194">
        <v>0.76285000000000003</v>
      </c>
      <c r="E348" s="194">
        <v>0.23715</v>
      </c>
      <c r="F348" s="111"/>
      <c r="G348" s="111"/>
      <c r="H348" s="193">
        <v>8053</v>
      </c>
      <c r="I348" s="193">
        <v>27739</v>
      </c>
      <c r="J348" s="118">
        <f t="shared" si="120"/>
        <v>3.0362302977232924</v>
      </c>
      <c r="K348" s="119"/>
      <c r="L348" s="120">
        <f t="shared" si="121"/>
        <v>3.0354640980735552</v>
      </c>
    </row>
    <row r="349" spans="1:12" ht="15" x14ac:dyDescent="0.25">
      <c r="A349" s="110">
        <v>96</v>
      </c>
      <c r="B349" s="193">
        <v>6970</v>
      </c>
      <c r="C349" s="193">
        <v>1796</v>
      </c>
      <c r="D349" s="194">
        <v>0.74222999999999995</v>
      </c>
      <c r="E349" s="194">
        <v>0.25777</v>
      </c>
      <c r="F349" s="111"/>
      <c r="G349" s="111"/>
      <c r="H349" s="193">
        <v>6071</v>
      </c>
      <c r="I349" s="193">
        <v>19687</v>
      </c>
      <c r="J349" s="118">
        <f t="shared" si="120"/>
        <v>2.8245337159253947</v>
      </c>
      <c r="K349" s="119"/>
      <c r="L349" s="120">
        <f t="shared" si="121"/>
        <v>2.8235294117647061</v>
      </c>
    </row>
    <row r="350" spans="1:12" ht="15" x14ac:dyDescent="0.25">
      <c r="A350" s="110">
        <v>97</v>
      </c>
      <c r="B350" s="193">
        <v>5173</v>
      </c>
      <c r="C350" s="193">
        <v>1443</v>
      </c>
      <c r="D350" s="194">
        <v>0.72099000000000002</v>
      </c>
      <c r="E350" s="194">
        <v>0.27900999999999998</v>
      </c>
      <c r="F350" s="111"/>
      <c r="G350" s="111"/>
      <c r="H350" s="193">
        <v>4451</v>
      </c>
      <c r="I350" s="193">
        <v>13615</v>
      </c>
      <c r="J350" s="118">
        <f t="shared" si="120"/>
        <v>2.6319350473612992</v>
      </c>
      <c r="K350" s="119"/>
      <c r="L350" s="120">
        <f t="shared" si="121"/>
        <v>2.6305818673883627</v>
      </c>
    </row>
    <row r="351" spans="1:12" ht="15" x14ac:dyDescent="0.25">
      <c r="A351" s="110">
        <v>98</v>
      </c>
      <c r="B351" s="193">
        <v>3730</v>
      </c>
      <c r="C351" s="193">
        <v>1122</v>
      </c>
      <c r="D351" s="194">
        <v>0.69928000000000001</v>
      </c>
      <c r="E351" s="194">
        <v>0.30071999999999999</v>
      </c>
      <c r="F351" s="111"/>
      <c r="G351" s="111"/>
      <c r="H351" s="193">
        <v>3169</v>
      </c>
      <c r="I351" s="193">
        <v>9164</v>
      </c>
      <c r="J351" s="118">
        <f t="shared" si="120"/>
        <v>2.4568364611260054</v>
      </c>
      <c r="K351" s="119"/>
      <c r="L351" s="120">
        <f t="shared" si="121"/>
        <v>2.4549597855227883</v>
      </c>
    </row>
    <row r="352" spans="1:12" ht="15" x14ac:dyDescent="0.25">
      <c r="A352" s="110">
        <v>99</v>
      </c>
      <c r="B352" s="193">
        <v>2608</v>
      </c>
      <c r="C352" s="193">
        <v>842</v>
      </c>
      <c r="D352" s="194">
        <v>0.67728999999999995</v>
      </c>
      <c r="E352" s="194">
        <v>0.32271</v>
      </c>
      <c r="F352" s="111"/>
      <c r="G352" s="111"/>
      <c r="H352" s="193">
        <v>2187</v>
      </c>
      <c r="I352" s="193">
        <v>5995</v>
      </c>
      <c r="J352" s="118">
        <f t="shared" si="120"/>
        <v>2.2986963190184051</v>
      </c>
      <c r="K352" s="119"/>
      <c r="L352" s="120">
        <f t="shared" si="121"/>
        <v>2.2960122699386503</v>
      </c>
    </row>
    <row r="353" spans="1:12" ht="15" x14ac:dyDescent="0.25">
      <c r="A353" s="110">
        <v>100</v>
      </c>
      <c r="B353" s="193">
        <v>1766</v>
      </c>
      <c r="C353" s="193">
        <v>609</v>
      </c>
      <c r="D353" s="194">
        <v>0.65520999999999996</v>
      </c>
      <c r="E353" s="194">
        <v>0.34478999999999999</v>
      </c>
      <c r="F353" s="111"/>
      <c r="G353" s="111"/>
      <c r="H353" s="193">
        <v>1462</v>
      </c>
      <c r="I353" s="193">
        <v>3808</v>
      </c>
      <c r="J353" s="118">
        <f t="shared" si="120"/>
        <v>2.1562853907134767</v>
      </c>
      <c r="K353" s="119"/>
      <c r="L353" s="120">
        <f t="shared" si="121"/>
        <v>2.1523216308040771</v>
      </c>
    </row>
    <row r="354" spans="1:12" ht="15" x14ac:dyDescent="0.25">
      <c r="A354" s="110">
        <v>101</v>
      </c>
      <c r="B354" s="193">
        <v>1157</v>
      </c>
      <c r="C354" s="193">
        <v>425</v>
      </c>
      <c r="D354" s="194">
        <v>0.63322000000000001</v>
      </c>
      <c r="E354" s="194">
        <v>0.36677999999999999</v>
      </c>
      <c r="F354" s="111"/>
      <c r="G354" s="111"/>
      <c r="H354" s="193">
        <v>945</v>
      </c>
      <c r="I354" s="193">
        <v>2346</v>
      </c>
      <c r="J354" s="118">
        <f t="shared" si="120"/>
        <v>2.027657735522904</v>
      </c>
      <c r="K354" s="119"/>
      <c r="L354" s="120">
        <f t="shared" si="121"/>
        <v>2.0216076058772687</v>
      </c>
    </row>
    <row r="355" spans="1:12" ht="15" x14ac:dyDescent="0.25">
      <c r="A355" s="110">
        <v>102</v>
      </c>
      <c r="B355" s="193">
        <v>733</v>
      </c>
      <c r="C355" s="193">
        <v>285</v>
      </c>
      <c r="D355" s="194">
        <v>0.61153000000000002</v>
      </c>
      <c r="E355" s="194">
        <v>0.38846999999999998</v>
      </c>
      <c r="F355" s="111"/>
      <c r="G355" s="111"/>
      <c r="H355" s="193">
        <v>591</v>
      </c>
      <c r="I355" s="193">
        <v>1401</v>
      </c>
      <c r="J355" s="118">
        <f t="shared" si="120"/>
        <v>1.9113233287858118</v>
      </c>
      <c r="K355" s="119"/>
      <c r="L355" s="120">
        <f t="shared" si="121"/>
        <v>1.9017735334242838</v>
      </c>
    </row>
    <row r="356" spans="1:12" ht="15" x14ac:dyDescent="0.25">
      <c r="A356" s="110">
        <v>103</v>
      </c>
      <c r="B356" s="193">
        <v>448</v>
      </c>
      <c r="C356" s="193">
        <v>184</v>
      </c>
      <c r="D356" s="194">
        <v>0.59030000000000005</v>
      </c>
      <c r="E356" s="194">
        <v>0.40970000000000001</v>
      </c>
      <c r="F356" s="111"/>
      <c r="G356" s="111"/>
      <c r="H356" s="193">
        <v>356</v>
      </c>
      <c r="I356" s="193">
        <v>810</v>
      </c>
      <c r="J356" s="118">
        <f t="shared" si="120"/>
        <v>1.8080357142857142</v>
      </c>
      <c r="K356" s="119"/>
      <c r="L356" s="120">
        <f t="shared" si="121"/>
        <v>1.7924107142857142</v>
      </c>
    </row>
    <row r="357" spans="1:12" ht="15" x14ac:dyDescent="0.25">
      <c r="A357" s="110">
        <v>104</v>
      </c>
      <c r="B357" s="193">
        <v>265</v>
      </c>
      <c r="C357" s="193">
        <v>114</v>
      </c>
      <c r="D357" s="194">
        <v>0.56971000000000005</v>
      </c>
      <c r="E357" s="194">
        <v>0.43029000000000001</v>
      </c>
      <c r="F357" s="111"/>
      <c r="G357" s="111"/>
      <c r="H357" s="193">
        <v>208</v>
      </c>
      <c r="I357" s="193">
        <v>454</v>
      </c>
      <c r="J357" s="118">
        <f t="shared" si="120"/>
        <v>1.7132075471698114</v>
      </c>
      <c r="K357" s="119"/>
      <c r="L357" s="120">
        <f t="shared" si="121"/>
        <v>1.6867924528301887</v>
      </c>
    </row>
    <row r="358" spans="1:12" ht="15" x14ac:dyDescent="0.25">
      <c r="A358" s="110">
        <v>105</v>
      </c>
      <c r="B358" s="193">
        <v>151</v>
      </c>
      <c r="C358" s="193">
        <v>68</v>
      </c>
      <c r="D358" s="194">
        <v>0.54990000000000006</v>
      </c>
      <c r="E358" s="194">
        <v>0.4501</v>
      </c>
      <c r="F358" s="111"/>
      <c r="G358" s="111"/>
      <c r="H358" s="193">
        <v>117</v>
      </c>
      <c r="I358" s="193">
        <v>246</v>
      </c>
      <c r="J358" s="118">
        <f t="shared" si="120"/>
        <v>1.6291390728476822</v>
      </c>
      <c r="K358" s="119"/>
      <c r="L358" s="120">
        <f t="shared" si="121"/>
        <v>1.5827814569536425</v>
      </c>
    </row>
    <row r="359" spans="1:12" ht="15" x14ac:dyDescent="0.25">
      <c r="A359" s="110">
        <v>106</v>
      </c>
      <c r="B359" s="193">
        <v>83</v>
      </c>
      <c r="C359" s="193">
        <v>39</v>
      </c>
      <c r="D359" s="194">
        <v>0.53098999999999996</v>
      </c>
      <c r="E359" s="194">
        <v>0.46900999999999998</v>
      </c>
      <c r="F359" s="111"/>
      <c r="G359" s="111"/>
      <c r="H359" s="193">
        <v>63</v>
      </c>
      <c r="I359" s="193">
        <v>129</v>
      </c>
      <c r="J359" s="118">
        <f t="shared" si="120"/>
        <v>1.5542168674698795</v>
      </c>
      <c r="K359" s="119"/>
      <c r="L359" s="120">
        <f t="shared" si="121"/>
        <v>1.4698795180722892</v>
      </c>
    </row>
    <row r="360" spans="1:12" ht="15" x14ac:dyDescent="0.25">
      <c r="A360" s="110">
        <v>107</v>
      </c>
      <c r="B360" s="193">
        <v>44</v>
      </c>
      <c r="C360" s="193">
        <v>21</v>
      </c>
      <c r="D360" s="194">
        <v>0.51305999999999996</v>
      </c>
      <c r="E360" s="194">
        <v>0.48693999999999998</v>
      </c>
      <c r="F360" s="111"/>
      <c r="G360" s="111"/>
      <c r="H360" s="193">
        <v>33</v>
      </c>
      <c r="I360" s="193">
        <v>66</v>
      </c>
      <c r="J360" s="118">
        <f t="shared" si="120"/>
        <v>1.5</v>
      </c>
      <c r="K360" s="119"/>
      <c r="L360" s="120">
        <f t="shared" si="121"/>
        <v>1.3409090909090908</v>
      </c>
    </row>
    <row r="361" spans="1:12" ht="15" x14ac:dyDescent="0.25">
      <c r="A361" s="110">
        <v>108</v>
      </c>
      <c r="B361" s="193">
        <v>23</v>
      </c>
      <c r="C361" s="193">
        <v>11</v>
      </c>
      <c r="D361" s="194">
        <v>0.49619999999999997</v>
      </c>
      <c r="E361" s="194">
        <v>0.50380000000000003</v>
      </c>
      <c r="F361" s="111"/>
      <c r="G361" s="111"/>
      <c r="H361" s="193">
        <v>17</v>
      </c>
      <c r="I361" s="193">
        <v>33</v>
      </c>
      <c r="J361" s="118">
        <f t="shared" si="120"/>
        <v>1.4347826086956521</v>
      </c>
      <c r="K361" s="119"/>
      <c r="L361" s="120">
        <f t="shared" si="121"/>
        <v>1.1304347826086956</v>
      </c>
    </row>
    <row r="362" spans="1:12" ht="15" x14ac:dyDescent="0.25">
      <c r="A362" s="110">
        <v>109</v>
      </c>
      <c r="B362" s="193">
        <v>11</v>
      </c>
      <c r="C362" s="193">
        <v>6</v>
      </c>
      <c r="D362" s="194">
        <v>0.48043999999999998</v>
      </c>
      <c r="E362" s="194">
        <v>0.51956000000000002</v>
      </c>
      <c r="F362" s="111"/>
      <c r="G362" s="111"/>
      <c r="H362" s="193">
        <v>8</v>
      </c>
      <c r="I362" s="193">
        <v>16</v>
      </c>
      <c r="J362" s="118">
        <f t="shared" si="120"/>
        <v>1.4545454545454546</v>
      </c>
      <c r="K362" s="119"/>
      <c r="L362" s="120">
        <f t="shared" si="121"/>
        <v>0.81818181818181823</v>
      </c>
    </row>
    <row r="363" spans="1:12" ht="15.75" thickBot="1" x14ac:dyDescent="0.25">
      <c r="A363" s="121">
        <v>110</v>
      </c>
      <c r="B363" s="195">
        <v>5</v>
      </c>
      <c r="C363" s="195">
        <v>5</v>
      </c>
      <c r="D363" s="196">
        <v>0</v>
      </c>
      <c r="E363" s="196">
        <v>1</v>
      </c>
      <c r="F363" s="122"/>
      <c r="G363" s="122"/>
      <c r="H363" s="195">
        <v>7</v>
      </c>
      <c r="I363" s="195">
        <v>7</v>
      </c>
      <c r="J363" s="123">
        <f t="shared" si="120"/>
        <v>1.4</v>
      </c>
      <c r="K363" s="124"/>
      <c r="L363" s="125" t="str">
        <f t="shared" si="121"/>
        <v/>
      </c>
    </row>
  </sheetData>
  <sheetProtection algorithmName="SHA-512" hashValue="D3aERaQ/lQ8fBg2IojsO3/q23/wncCOeMCz43a7xVe3tMgZLD+lfxt8QPJWMk3CadIMEE4uOoNZ16OtaYrXXpQ==" saltValue="PcxmLNewbAFnJ6UVgeg+aQ==" spinCount="100000" sheet="1" objects="1" scenarios="1"/>
  <mergeCells count="9">
    <mergeCell ref="A246:K246"/>
    <mergeCell ref="A124:K124"/>
    <mergeCell ref="A125:K125"/>
    <mergeCell ref="A1:K1"/>
    <mergeCell ref="A2:K2"/>
    <mergeCell ref="A3:K3"/>
    <mergeCell ref="A123:K123"/>
    <mergeCell ref="A244:K244"/>
    <mergeCell ref="A245:K24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182"/>
  <sheetViews>
    <sheetView workbookViewId="0">
      <selection activeCell="A12" sqref="A12"/>
    </sheetView>
  </sheetViews>
  <sheetFormatPr defaultColWidth="9.140625" defaultRowHeight="12.75" x14ac:dyDescent="0.2"/>
  <cols>
    <col min="1" max="1" width="9.140625" style="16"/>
    <col min="2" max="2" width="19.5703125" style="16" bestFit="1" customWidth="1"/>
    <col min="3" max="3" width="21.5703125" style="16" bestFit="1" customWidth="1"/>
    <col min="4" max="4" width="16.140625" style="16" bestFit="1" customWidth="1"/>
    <col min="5" max="12" width="9.140625" style="16"/>
    <col min="13" max="13" width="19.42578125" style="16" customWidth="1"/>
    <col min="14" max="16384" width="9.140625" style="16"/>
  </cols>
  <sheetData>
    <row r="1" spans="1:13" x14ac:dyDescent="0.2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230" t="s">
        <v>52</v>
      </c>
    </row>
    <row r="2" spans="1:13" ht="19.5" x14ac:dyDescent="0.3">
      <c r="A2" s="8" t="s">
        <v>96</v>
      </c>
      <c r="B2" s="9"/>
      <c r="C2" s="10"/>
      <c r="D2" s="10"/>
      <c r="E2" s="10"/>
      <c r="F2" s="2"/>
      <c r="G2" s="2"/>
      <c r="H2" s="3"/>
      <c r="I2" s="3"/>
      <c r="J2" s="3"/>
      <c r="K2" s="3"/>
      <c r="L2" s="3"/>
      <c r="M2" s="231"/>
    </row>
    <row r="3" spans="1:13" ht="37.5" x14ac:dyDescent="0.3">
      <c r="A3" s="8"/>
      <c r="B3" s="50" t="s">
        <v>98</v>
      </c>
      <c r="C3" s="10"/>
      <c r="D3" s="10"/>
      <c r="E3" s="10"/>
      <c r="F3" s="2"/>
      <c r="G3" s="2"/>
      <c r="H3" s="3"/>
      <c r="I3" s="3"/>
      <c r="J3" s="3"/>
      <c r="K3" s="3"/>
      <c r="L3" s="3"/>
      <c r="M3" s="231"/>
    </row>
    <row r="4" spans="1:13" ht="19.5" x14ac:dyDescent="0.3">
      <c r="A4" s="8"/>
      <c r="B4" s="37">
        <v>1.0999999999999999E-2</v>
      </c>
      <c r="C4" s="10"/>
      <c r="D4" s="10"/>
      <c r="E4" s="10"/>
      <c r="F4" s="2"/>
      <c r="G4" s="2"/>
      <c r="H4" s="3"/>
      <c r="I4" s="3"/>
      <c r="J4" s="3"/>
      <c r="K4" s="3"/>
      <c r="L4" s="3"/>
      <c r="M4" s="232"/>
    </row>
    <row r="5" spans="1:13" x14ac:dyDescent="0.2">
      <c r="A5" s="13" t="s">
        <v>8</v>
      </c>
      <c r="B5" s="38">
        <v>2.5000000000000001E-2</v>
      </c>
      <c r="C5" s="36">
        <v>1.4999999999999999E-2</v>
      </c>
      <c r="D5" s="35">
        <v>0.02</v>
      </c>
      <c r="E5" s="35">
        <v>2.5000000000000001E-2</v>
      </c>
      <c r="F5" s="35">
        <v>0.03</v>
      </c>
      <c r="G5" s="35">
        <v>3.5000000000000003E-2</v>
      </c>
      <c r="H5" s="35">
        <v>0.04</v>
      </c>
      <c r="I5" s="35">
        <v>4.4999999999999998E-2</v>
      </c>
      <c r="J5" s="35">
        <v>0.05</v>
      </c>
      <c r="K5" s="35">
        <v>0.06</v>
      </c>
      <c r="L5" s="39">
        <v>7.0000000000000007E-2</v>
      </c>
      <c r="M5" s="40" t="s">
        <v>51</v>
      </c>
    </row>
    <row r="6" spans="1:13" x14ac:dyDescent="0.2">
      <c r="A6" s="14">
        <v>1</v>
      </c>
      <c r="B6" s="54">
        <f>IF(A6&gt;15,-PV(+(1+B$5)^(1/12)-1,+($A6-15)*12,1/12)*((1/(1+B$4))^15)+B$20,-PV(+(1+B$4)^(1/12)-1,+$A6*12,1/12))</f>
        <v>0.99409664495468364</v>
      </c>
      <c r="C6" s="54">
        <f t="shared" ref="C6:L15" si="0">-PV(+(1+C$5)^(1/12)-1,+$A6*12,1/12)</f>
        <v>0.99197686556113085</v>
      </c>
      <c r="D6" s="54">
        <f t="shared" si="0"/>
        <v>0.98934695264764994</v>
      </c>
      <c r="E6" s="54">
        <f t="shared" si="0"/>
        <v>0.98673877868861537</v>
      </c>
      <c r="F6" s="54">
        <f t="shared" si="0"/>
        <v>0.98415205557674124</v>
      </c>
      <c r="G6" s="54">
        <f t="shared" si="0"/>
        <v>0.98158650042430906</v>
      </c>
      <c r="H6" s="54">
        <f t="shared" si="0"/>
        <v>0.97904183544344281</v>
      </c>
      <c r="I6" s="54">
        <f t="shared" si="0"/>
        <v>0.97651778783002618</v>
      </c>
      <c r="J6" s="54">
        <f t="shared" si="0"/>
        <v>0.97401408965058667</v>
      </c>
      <c r="K6" s="54">
        <f t="shared" si="0"/>
        <v>0.96906669355639008</v>
      </c>
      <c r="L6" s="55">
        <f t="shared" si="0"/>
        <v>0.96419759700244689</v>
      </c>
      <c r="M6" s="56">
        <f>IF(A6&gt;=16,-PV(+(1+B$5)^(1/12)-1,+($A6-15)*12,0,1)*(-PV(+(1+B$4)^(1/12)-1,+$A$20*12,0,1)),-PV(+(1+B$4)^(1/12)-1,+$A6*12,0,1))</f>
        <v>0.98911968348170187</v>
      </c>
    </row>
    <row r="7" spans="1:13" x14ac:dyDescent="0.2">
      <c r="A7" s="14">
        <f t="shared" ref="A7:A38" si="1">A6+1</f>
        <v>2</v>
      </c>
      <c r="B7" s="54">
        <f t="shared" ref="B7:B70" si="2">IF(A7&gt;15,-PV(+(1+B$5)^(1/12)-1,+($A7-15)*12,1/12)*((1/(1+B$4))^15)+B$20,-PV(+(1+B$4)^(1/12)-1,+$A7*12,1/12))</f>
        <v>1.9773772037624864</v>
      </c>
      <c r="C7" s="54">
        <f t="shared" si="0"/>
        <v>1.9692939744883506</v>
      </c>
      <c r="D7" s="54">
        <f t="shared" si="0"/>
        <v>1.9592949454394604</v>
      </c>
      <c r="E7" s="54">
        <f t="shared" si="0"/>
        <v>1.9494107578970201</v>
      </c>
      <c r="F7" s="54">
        <f t="shared" si="0"/>
        <v>1.9396394881755079</v>
      </c>
      <c r="G7" s="54">
        <f t="shared" si="0"/>
        <v>1.9299792544574532</v>
      </c>
      <c r="H7" s="54">
        <f t="shared" si="0"/>
        <v>1.9204282156775268</v>
      </c>
      <c r="I7" s="54">
        <f t="shared" si="0"/>
        <v>1.9109845704424915</v>
      </c>
      <c r="J7" s="54">
        <f t="shared" si="0"/>
        <v>1.9016465559844786</v>
      </c>
      <c r="K7" s="54">
        <f t="shared" si="0"/>
        <v>1.8832805554020395</v>
      </c>
      <c r="L7" s="55">
        <f t="shared" si="0"/>
        <v>1.8653168465374401</v>
      </c>
      <c r="M7" s="56">
        <f t="shared" ref="M7:M37" si="3">IF(A7&gt;=16,-PV(+(1+B$5)^(1/12)-1,+($A7-15)*12,0,1)*(-PV(+(1+B$4)^(1/12)-1,+$A$20*12,0,1)),-PV(+(1+B$4)^(1/12)-1,+$A7*12,0,1))</f>
        <v>0.97835774825094191</v>
      </c>
    </row>
    <row r="8" spans="1:13" x14ac:dyDescent="0.2">
      <c r="A8" s="14">
        <f t="shared" si="1"/>
        <v>3</v>
      </c>
      <c r="B8" s="54">
        <f t="shared" si="2"/>
        <v>2.9499593588641559</v>
      </c>
      <c r="C8" s="54">
        <f t="shared" si="0"/>
        <v>2.9321679734314299</v>
      </c>
      <c r="D8" s="54">
        <f t="shared" si="0"/>
        <v>2.9102243501373106</v>
      </c>
      <c r="E8" s="54">
        <f t="shared" si="0"/>
        <v>2.8886029327344902</v>
      </c>
      <c r="F8" s="54">
        <f t="shared" si="0"/>
        <v>2.867297189727712</v>
      </c>
      <c r="G8" s="54">
        <f t="shared" si="0"/>
        <v>2.8463007559387559</v>
      </c>
      <c r="H8" s="54">
        <f t="shared" si="0"/>
        <v>2.8256074274410654</v>
      </c>
      <c r="I8" s="54">
        <f t="shared" si="0"/>
        <v>2.8052111566745146</v>
      </c>
      <c r="J8" s="54">
        <f t="shared" si="0"/>
        <v>2.7851060477310412</v>
      </c>
      <c r="K8" s="54">
        <f t="shared" si="0"/>
        <v>2.7457464628035955</v>
      </c>
      <c r="L8" s="55">
        <f t="shared" si="0"/>
        <v>2.7074843694673421</v>
      </c>
      <c r="M8" s="56">
        <f t="shared" si="3"/>
        <v>0.96771290628184237</v>
      </c>
    </row>
    <row r="9" spans="1:13" x14ac:dyDescent="0.2">
      <c r="A9" s="14">
        <f t="shared" si="1"/>
        <v>4</v>
      </c>
      <c r="B9" s="54">
        <f t="shared" si="2"/>
        <v>3.9119595122782718</v>
      </c>
      <c r="C9" s="54">
        <f t="shared" si="0"/>
        <v>3.8808123073654972</v>
      </c>
      <c r="D9" s="54">
        <f t="shared" si="0"/>
        <v>3.8425080802332467</v>
      </c>
      <c r="E9" s="54">
        <f t="shared" si="0"/>
        <v>3.8048879813564138</v>
      </c>
      <c r="F9" s="54">
        <f t="shared" si="0"/>
        <v>3.7679357349240283</v>
      </c>
      <c r="G9" s="54">
        <f t="shared" si="0"/>
        <v>3.7316355399786634</v>
      </c>
      <c r="H9" s="54">
        <f>-PV(+(1+H$5)^(1/12)-1,+$A9*12,1/12)</f>
        <v>3.6959720541367727</v>
      </c>
      <c r="I9" s="54">
        <f t="shared" si="0"/>
        <v>3.6609303779491769</v>
      </c>
      <c r="J9" s="54">
        <f t="shared" si="0"/>
        <v>3.6264960398706254</v>
      </c>
      <c r="K9" s="54">
        <f t="shared" si="0"/>
        <v>3.5593935452578949</v>
      </c>
      <c r="L9" s="55">
        <f t="shared" si="0"/>
        <v>3.4945568208036994</v>
      </c>
      <c r="M9" s="56">
        <f t="shared" si="3"/>
        <v>0.95718388356265383</v>
      </c>
    </row>
    <row r="10" spans="1:13" x14ac:dyDescent="0.2">
      <c r="A10" s="14">
        <f t="shared" si="1"/>
        <v>5</v>
      </c>
      <c r="B10" s="54">
        <f t="shared" si="2"/>
        <v>4.8634927995325992</v>
      </c>
      <c r="C10" s="54">
        <f t="shared" si="0"/>
        <v>4.815437266906442</v>
      </c>
      <c r="D10" s="54">
        <f t="shared" si="0"/>
        <v>4.7565117371900447</v>
      </c>
      <c r="E10" s="54">
        <f t="shared" si="0"/>
        <v>4.6988246141582941</v>
      </c>
      <c r="F10" s="54">
        <f t="shared" si="0"/>
        <v>4.6423420894835639</v>
      </c>
      <c r="G10" s="54">
        <f t="shared" si="0"/>
        <v>4.5870314665872716</v>
      </c>
      <c r="H10" s="54">
        <f t="shared" si="0"/>
        <v>4.5328611182672596</v>
      </c>
      <c r="I10" s="54">
        <f t="shared" si="0"/>
        <v>4.4798004461545951</v>
      </c>
      <c r="J10" s="54">
        <f t="shared" si="0"/>
        <v>4.4278198419083177</v>
      </c>
      <c r="K10" s="54">
        <f t="shared" si="0"/>
        <v>4.3269851324789323</v>
      </c>
      <c r="L10" s="55">
        <f t="shared" si="0"/>
        <v>4.2301385510245968</v>
      </c>
      <c r="M10" s="56">
        <f t="shared" si="3"/>
        <v>0.94676941994327823</v>
      </c>
    </row>
    <row r="11" spans="1:13" x14ac:dyDescent="0.2">
      <c r="A11" s="14">
        <f t="shared" si="1"/>
        <v>6</v>
      </c>
      <c r="B11" s="54">
        <f t="shared" si="2"/>
        <v>5.8046731034439016</v>
      </c>
      <c r="C11" s="54">
        <f t="shared" si="0"/>
        <v>5.7362500349270986</v>
      </c>
      <c r="D11" s="54">
        <f t="shared" si="0"/>
        <v>5.6525937538143562</v>
      </c>
      <c r="E11" s="54">
        <f t="shared" si="0"/>
        <v>5.5709579144528094</v>
      </c>
      <c r="F11" s="54">
        <f t="shared" si="0"/>
        <v>5.491280297793784</v>
      </c>
      <c r="G11" s="54">
        <f t="shared" si="0"/>
        <v>5.4135009608950986</v>
      </c>
      <c r="H11" s="54">
        <f t="shared" si="0"/>
        <v>5.3375621414696557</v>
      </c>
      <c r="I11" s="54">
        <f t="shared" si="0"/>
        <v>5.263408166925327</v>
      </c>
      <c r="J11" s="54">
        <f t="shared" si="0"/>
        <v>5.1909853676585049</v>
      </c>
      <c r="K11" s="54">
        <f t="shared" si="0"/>
        <v>5.0511281392912259</v>
      </c>
      <c r="L11" s="55">
        <f t="shared" si="0"/>
        <v>4.9175981119787027</v>
      </c>
      <c r="M11" s="56">
        <f t="shared" si="3"/>
        <v>0.93646826898444979</v>
      </c>
    </row>
    <row r="12" spans="1:13" x14ac:dyDescent="0.2">
      <c r="A12" s="14">
        <f t="shared" si="1"/>
        <v>7</v>
      </c>
      <c r="B12" s="54">
        <f t="shared" si="2"/>
        <v>6.7356130677478721</v>
      </c>
      <c r="C12" s="54">
        <f t="shared" si="0"/>
        <v>6.6434547324843765</v>
      </c>
      <c r="D12" s="54">
        <f t="shared" si="0"/>
        <v>6.5311055348185789</v>
      </c>
      <c r="E12" s="54">
        <f t="shared" si="0"/>
        <v>6.42181967083771</v>
      </c>
      <c r="F12" s="54">
        <f t="shared" si="0"/>
        <v>6.3154921505221573</v>
      </c>
      <c r="G12" s="54">
        <f t="shared" si="0"/>
        <v>6.212022211434066</v>
      </c>
      <c r="H12" s="54">
        <f t="shared" si="0"/>
        <v>6.1113131253181123</v>
      </c>
      <c r="I12" s="54">
        <f t="shared" si="0"/>
        <v>6.0132720145528245</v>
      </c>
      <c r="J12" s="54">
        <f t="shared" si="0"/>
        <v>5.917809677896777</v>
      </c>
      <c r="K12" s="54">
        <f t="shared" si="0"/>
        <v>5.734281919302826</v>
      </c>
      <c r="L12" s="55">
        <f t="shared" si="0"/>
        <v>5.5600836829638487</v>
      </c>
      <c r="M12" s="56">
        <f t="shared" si="3"/>
        <v>0.92627919780855617</v>
      </c>
    </row>
    <row r="13" spans="1:13" x14ac:dyDescent="0.2">
      <c r="A13" s="14">
        <f t="shared" si="1"/>
        <v>8</v>
      </c>
      <c r="B13" s="54">
        <f t="shared" si="2"/>
        <v>7.6564241105806463</v>
      </c>
      <c r="C13" s="54">
        <f t="shared" si="0"/>
        <v>7.5372524640679188</v>
      </c>
      <c r="D13" s="54">
        <f t="shared" si="0"/>
        <v>7.3923915946266447</v>
      </c>
      <c r="E13" s="54">
        <f t="shared" si="0"/>
        <v>7.2519287014571123</v>
      </c>
      <c r="F13" s="54">
        <f t="shared" si="0"/>
        <v>7.1156978327827032</v>
      </c>
      <c r="G13" s="54">
        <f t="shared" si="0"/>
        <v>6.9835403278968382</v>
      </c>
      <c r="H13" s="54">
        <f t="shared" si="0"/>
        <v>6.8553044559416261</v>
      </c>
      <c r="I13" s="54">
        <f t="shared" si="0"/>
        <v>6.7308450744834412</v>
      </c>
      <c r="J13" s="54">
        <f t="shared" si="0"/>
        <v>6.6100233066951306</v>
      </c>
      <c r="K13" s="54">
        <f t="shared" si="0"/>
        <v>6.3787666174269777</v>
      </c>
      <c r="L13" s="55">
        <f t="shared" si="0"/>
        <v>6.1605374876228653</v>
      </c>
      <c r="M13" s="56">
        <f t="shared" si="3"/>
        <v>0.91620098695208396</v>
      </c>
    </row>
    <row r="14" spans="1:13" x14ac:dyDescent="0.2">
      <c r="A14" s="14">
        <f t="shared" si="1"/>
        <v>9</v>
      </c>
      <c r="B14" s="54">
        <f t="shared" si="2"/>
        <v>8.5672164378138937</v>
      </c>
      <c r="C14" s="54">
        <f t="shared" si="0"/>
        <v>8.4178413621797716</v>
      </c>
      <c r="D14" s="54">
        <f t="shared" si="0"/>
        <v>8.2367896924776911</v>
      </c>
      <c r="E14" s="54">
        <f t="shared" si="0"/>
        <v>8.0617911703541019</v>
      </c>
      <c r="F14" s="54">
        <f t="shared" si="0"/>
        <v>7.8925965534240241</v>
      </c>
      <c r="G14" s="54">
        <f t="shared" si="0"/>
        <v>7.7289684597449293</v>
      </c>
      <c r="H14" s="54">
        <f t="shared" si="0"/>
        <v>7.5706807353873122</v>
      </c>
      <c r="I14" s="54">
        <f t="shared" si="0"/>
        <v>7.4175178591060362</v>
      </c>
      <c r="J14" s="54">
        <f t="shared" si="0"/>
        <v>7.2692743817411793</v>
      </c>
      <c r="K14" s="54">
        <f t="shared" si="0"/>
        <v>6.9867710496195734</v>
      </c>
      <c r="L14" s="55">
        <f t="shared" si="0"/>
        <v>6.7217092676780217</v>
      </c>
      <c r="M14" s="56">
        <f t="shared" si="3"/>
        <v>0.90623243021966804</v>
      </c>
    </row>
    <row r="15" spans="1:13" x14ac:dyDescent="0.2">
      <c r="A15" s="14">
        <f t="shared" si="1"/>
        <v>10</v>
      </c>
      <c r="B15" s="54">
        <f t="shared" si="2"/>
        <v>9.4680990562443998</v>
      </c>
      <c r="C15" s="54">
        <f t="shared" si="0"/>
        <v>9.2854166312554902</v>
      </c>
      <c r="D15" s="54">
        <f t="shared" si="0"/>
        <v>9.0646309648806795</v>
      </c>
      <c r="E15" s="54">
        <f t="shared" si="0"/>
        <v>8.8519008961072654</v>
      </c>
      <c r="F15" s="54">
        <f t="shared" si="0"/>
        <v>8.6468671559884065</v>
      </c>
      <c r="G15" s="54">
        <f t="shared" si="0"/>
        <v>8.4491888769894512</v>
      </c>
      <c r="H15" s="54">
        <f t="shared" si="0"/>
        <v>8.2585425425466266</v>
      </c>
      <c r="I15" s="54">
        <f t="shared" si="0"/>
        <v>8.0746210022855571</v>
      </c>
      <c r="J15" s="54">
        <f t="shared" si="0"/>
        <v>7.8971325484517054</v>
      </c>
      <c r="K15" s="54">
        <f t="shared" si="0"/>
        <v>7.5603601365937187</v>
      </c>
      <c r="L15" s="55">
        <f t="shared" si="0"/>
        <v>7.2461688752062008</v>
      </c>
      <c r="M15" s="56">
        <f t="shared" si="3"/>
        <v>0.89637233453973142</v>
      </c>
    </row>
    <row r="16" spans="1:13" x14ac:dyDescent="0.2">
      <c r="A16" s="14">
        <f t="shared" si="1"/>
        <v>11</v>
      </c>
      <c r="B16" s="54">
        <f t="shared" si="2"/>
        <v>10.359179786640528</v>
      </c>
      <c r="C16" s="54">
        <f t="shared" ref="C16:L25" si="4">-PV(+(1+C$5)^(1/12)-1,+$A16*12,1/12)</f>
        <v>10.140170590936004</v>
      </c>
      <c r="D16" s="54">
        <f t="shared" si="4"/>
        <v>9.8762400554718273</v>
      </c>
      <c r="E16" s="54">
        <f t="shared" si="4"/>
        <v>9.6227396529396145</v>
      </c>
      <c r="F16" s="54">
        <f t="shared" si="4"/>
        <v>9.3791687118761509</v>
      </c>
      <c r="G16" s="54">
        <f t="shared" si="4"/>
        <v>9.1450540144237795</v>
      </c>
      <c r="H16" s="54">
        <f t="shared" si="4"/>
        <v>8.9199481263536562</v>
      </c>
      <c r="I16" s="54">
        <f t="shared" si="4"/>
        <v>8.7034278378640462</v>
      </c>
      <c r="J16" s="54">
        <f t="shared" si="4"/>
        <v>8.4950927072236304</v>
      </c>
      <c r="K16" s="54">
        <f t="shared" si="4"/>
        <v>8.1014819167580061</v>
      </c>
      <c r="L16" s="55">
        <f t="shared" si="4"/>
        <v>7.7363180411203913</v>
      </c>
      <c r="M16" s="56">
        <f t="shared" si="3"/>
        <v>0.8866195198216934</v>
      </c>
    </row>
    <row r="17" spans="1:13" x14ac:dyDescent="0.2">
      <c r="A17" s="14">
        <f t="shared" si="1"/>
        <v>12</v>
      </c>
      <c r="B17" s="54">
        <f t="shared" si="2"/>
        <v>11.24056527664661</v>
      </c>
      <c r="C17" s="54">
        <f t="shared" si="4"/>
        <v>10.982292718700064</v>
      </c>
      <c r="D17" s="54">
        <f t="shared" si="4"/>
        <v>10.671935242325906</v>
      </c>
      <c r="E17" s="54">
        <f t="shared" si="4"/>
        <v>10.374777464483374</v>
      </c>
      <c r="F17" s="54">
        <f t="shared" si="4"/>
        <v>10.090141096233191</v>
      </c>
      <c r="G17" s="54">
        <f t="shared" si="4"/>
        <v>9.8173874805439052</v>
      </c>
      <c r="H17" s="54">
        <f t="shared" si="4"/>
        <v>9.5559150338604173</v>
      </c>
      <c r="I17" s="54">
        <f t="shared" si="4"/>
        <v>9.3051568671257545</v>
      </c>
      <c r="J17" s="54">
        <f t="shared" si="4"/>
        <v>9.064578572720702</v>
      </c>
      <c r="K17" s="54">
        <f t="shared" si="4"/>
        <v>8.6119741621960149</v>
      </c>
      <c r="L17" s="55">
        <f t="shared" si="4"/>
        <v>8.1944013737504751</v>
      </c>
      <c r="M17" s="56">
        <f t="shared" si="3"/>
        <v>0.87697281881473188</v>
      </c>
    </row>
    <row r="18" spans="1:13" x14ac:dyDescent="0.2">
      <c r="A18" s="14">
        <f t="shared" si="1"/>
        <v>13</v>
      </c>
      <c r="B18" s="54">
        <f t="shared" si="2"/>
        <v>12.112361013546789</v>
      </c>
      <c r="C18" s="54">
        <f t="shared" si="4"/>
        <v>11.811969691866613</v>
      </c>
      <c r="D18" s="54">
        <f t="shared" si="4"/>
        <v>11.45202856277108</v>
      </c>
      <c r="E18" s="54">
        <f t="shared" si="4"/>
        <v>11.10847289037973</v>
      </c>
      <c r="F18" s="54">
        <f t="shared" si="4"/>
        <v>10.780405547065271</v>
      </c>
      <c r="G18" s="54">
        <f t="shared" si="4"/>
        <v>10.46698503235079</v>
      </c>
      <c r="H18" s="54">
        <f t="shared" si="4"/>
        <v>10.167421675693838</v>
      </c>
      <c r="I18" s="54">
        <f t="shared" si="4"/>
        <v>9.880974120007771</v>
      </c>
      <c r="J18" s="54">
        <f t="shared" si="4"/>
        <v>9.6069460636702928</v>
      </c>
      <c r="K18" s="54">
        <f t="shared" si="4"/>
        <v>9.0935706201563971</v>
      </c>
      <c r="L18" s="55">
        <f t="shared" si="4"/>
        <v>8.6225166378907421</v>
      </c>
      <c r="M18" s="56">
        <f t="shared" si="3"/>
        <v>0.86743107696808341</v>
      </c>
    </row>
    <row r="19" spans="1:13" x14ac:dyDescent="0.2">
      <c r="A19" s="14">
        <f t="shared" si="1"/>
        <v>14</v>
      </c>
      <c r="B19" s="54">
        <f t="shared" si="2"/>
        <v>12.974671336890177</v>
      </c>
      <c r="C19" s="54">
        <f t="shared" si="4"/>
        <v>12.629385428976528</v>
      </c>
      <c r="D19" s="54">
        <f t="shared" si="4"/>
        <v>12.216825935756548</v>
      </c>
      <c r="E19" s="54">
        <f t="shared" si="4"/>
        <v>11.82427330588836</v>
      </c>
      <c r="F19" s="54">
        <f t="shared" si="4"/>
        <v>11.450565208067284</v>
      </c>
      <c r="G19" s="54">
        <f t="shared" si="4"/>
        <v>11.094615517188355</v>
      </c>
      <c r="H19" s="54">
        <f t="shared" si="4"/>
        <v>10.755408831302901</v>
      </c>
      <c r="I19" s="54">
        <f t="shared" si="4"/>
        <v>10.431995414631709</v>
      </c>
      <c r="J19" s="54">
        <f t="shared" si="4"/>
        <v>10.123486531241333</v>
      </c>
      <c r="K19" s="54">
        <f t="shared" si="4"/>
        <v>9.547906901251098</v>
      </c>
      <c r="L19" s="55">
        <f t="shared" si="4"/>
        <v>9.0226243613863151</v>
      </c>
      <c r="M19" s="56">
        <f t="shared" si="3"/>
        <v>0.85799315229286255</v>
      </c>
    </row>
    <row r="20" spans="1:13" x14ac:dyDescent="0.2">
      <c r="A20" s="14">
        <f t="shared" si="1"/>
        <v>15</v>
      </c>
      <c r="B20" s="54">
        <f t="shared" si="2"/>
        <v>13.82759945097861</v>
      </c>
      <c r="C20" s="54">
        <f t="shared" si="4"/>
        <v>13.434721130562638</v>
      </c>
      <c r="D20" s="54">
        <f t="shared" si="4"/>
        <v>12.966627281820731</v>
      </c>
      <c r="E20" s="54">
        <f t="shared" si="4"/>
        <v>12.522615174677281</v>
      </c>
      <c r="F20" s="54">
        <f t="shared" si="4"/>
        <v>12.10120565564206</v>
      </c>
      <c r="G20" s="54">
        <f t="shared" si="4"/>
        <v>11.7010217827319</v>
      </c>
      <c r="H20" s="54">
        <f t="shared" si="4"/>
        <v>11.320781096311613</v>
      </c>
      <c r="I20" s="54">
        <f t="shared" si="4"/>
        <v>10.959288519535002</v>
      </c>
      <c r="J20" s="54">
        <f t="shared" si="4"/>
        <v>10.615429833689941</v>
      </c>
      <c r="K20" s="54">
        <f t="shared" si="4"/>
        <v>9.9765260343593063</v>
      </c>
      <c r="L20" s="55">
        <f t="shared" si="4"/>
        <v>9.3965568132513386</v>
      </c>
      <c r="M20" s="56">
        <f t="shared" si="3"/>
        <v>0.8486579152253837</v>
      </c>
    </row>
    <row r="21" spans="1:13" x14ac:dyDescent="0.2">
      <c r="A21" s="14">
        <f t="shared" si="1"/>
        <v>16</v>
      </c>
      <c r="B21" s="54">
        <f t="shared" si="2"/>
        <v>14.665003125772527</v>
      </c>
      <c r="C21" s="54">
        <f t="shared" si="4"/>
        <v>14.228155319317436</v>
      </c>
      <c r="D21" s="54">
        <f t="shared" si="4"/>
        <v>13.701726640707173</v>
      </c>
      <c r="E21" s="54">
        <f t="shared" si="4"/>
        <v>13.203924314959146</v>
      </c>
      <c r="F21" s="54">
        <f t="shared" si="4"/>
        <v>12.732895410569016</v>
      </c>
      <c r="G21" s="54">
        <f t="shared" si="4"/>
        <v>12.286921556203922</v>
      </c>
      <c r="H21" s="54">
        <f t="shared" si="4"/>
        <v>11.864408274204605</v>
      </c>
      <c r="I21" s="54">
        <f t="shared" si="4"/>
        <v>11.463875222791737</v>
      </c>
      <c r="J21" s="54">
        <f t="shared" si="4"/>
        <v>11.083947264593379</v>
      </c>
      <c r="K21" s="54">
        <f t="shared" si="4"/>
        <v>10.3808837071029</v>
      </c>
      <c r="L21" s="55">
        <f t="shared" si="4"/>
        <v>9.7460263944336027</v>
      </c>
      <c r="M21" s="56">
        <f t="shared" si="3"/>
        <v>0.82795894168330231</v>
      </c>
    </row>
    <row r="22" spans="1:13" x14ac:dyDescent="0.2">
      <c r="A22" s="14">
        <f t="shared" si="1"/>
        <v>17</v>
      </c>
      <c r="B22" s="54">
        <f t="shared" si="2"/>
        <v>15.481982320693421</v>
      </c>
      <c r="C22" s="54">
        <f t="shared" si="4"/>
        <v>15.009863879666995</v>
      </c>
      <c r="D22" s="54">
        <f t="shared" si="4"/>
        <v>14.422412286674286</v>
      </c>
      <c r="E22" s="54">
        <f t="shared" si="4"/>
        <v>13.868616159136581</v>
      </c>
      <c r="F22" s="54">
        <f t="shared" si="4"/>
        <v>13.346186434769955</v>
      </c>
      <c r="G22" s="54">
        <f t="shared" si="4"/>
        <v>12.853008293858052</v>
      </c>
      <c r="H22" s="54">
        <f t="shared" si="4"/>
        <v>12.38712671448633</v>
      </c>
      <c r="I22" s="54">
        <f t="shared" si="4"/>
        <v>11.946733312032634</v>
      </c>
      <c r="J22" s="54">
        <f t="shared" si="4"/>
        <v>11.530154341644266</v>
      </c>
      <c r="K22" s="54">
        <f t="shared" si="4"/>
        <v>10.762353209691195</v>
      </c>
      <c r="L22" s="55">
        <f t="shared" si="4"/>
        <v>10.072633479650673</v>
      </c>
      <c r="M22" s="56">
        <f t="shared" si="3"/>
        <v>0.80776482115444248</v>
      </c>
    </row>
    <row r="23" spans="1:13" x14ac:dyDescent="0.2">
      <c r="A23" s="14">
        <f t="shared" si="1"/>
        <v>18</v>
      </c>
      <c r="B23" s="54">
        <f t="shared" si="2"/>
        <v>16.279035193786978</v>
      </c>
      <c r="C23" s="54">
        <f t="shared" si="4"/>
        <v>15.78002009676015</v>
      </c>
      <c r="D23" s="54">
        <f t="shared" si="4"/>
        <v>15.128966841544001</v>
      </c>
      <c r="E23" s="54">
        <f t="shared" si="4"/>
        <v>14.517096007114564</v>
      </c>
      <c r="F23" s="54">
        <f t="shared" si="4"/>
        <v>13.941614613605809</v>
      </c>
      <c r="G23" s="54">
        <f t="shared" si="4"/>
        <v>13.399952001736434</v>
      </c>
      <c r="H23" s="54">
        <f t="shared" si="4"/>
        <v>12.889740599372599</v>
      </c>
      <c r="I23" s="54">
        <f t="shared" si="4"/>
        <v>12.408798469200956</v>
      </c>
      <c r="J23" s="54">
        <f t="shared" si="4"/>
        <v>11.955113462645116</v>
      </c>
      <c r="K23" s="54">
        <f t="shared" si="4"/>
        <v>11.122230098925435</v>
      </c>
      <c r="L23" s="55">
        <f t="shared" si="4"/>
        <v>10.377873746208682</v>
      </c>
      <c r="M23" s="56">
        <f t="shared" si="3"/>
        <v>0.78806324015067664</v>
      </c>
    </row>
    <row r="24" spans="1:13" x14ac:dyDescent="0.2">
      <c r="A24" s="14">
        <f t="shared" si="1"/>
        <v>19</v>
      </c>
      <c r="B24" s="54">
        <f t="shared" si="2"/>
        <v>17.056647752902645</v>
      </c>
      <c r="C24" s="54">
        <f t="shared" si="4"/>
        <v>16.538794694881489</v>
      </c>
      <c r="D24" s="54">
        <f t="shared" si="4"/>
        <v>15.821667385533917</v>
      </c>
      <c r="E24" s="54">
        <f t="shared" si="4"/>
        <v>15.149759273434551</v>
      </c>
      <c r="F24" s="54">
        <f t="shared" si="4"/>
        <v>14.519700224126064</v>
      </c>
      <c r="G24" s="54">
        <f t="shared" si="4"/>
        <v>13.928400028672073</v>
      </c>
      <c r="H24" s="54">
        <f t="shared" si="4"/>
        <v>13.373023180994018</v>
      </c>
      <c r="I24" s="54">
        <f t="shared" si="4"/>
        <v>12.850966083716092</v>
      </c>
      <c r="J24" s="54">
        <f t="shared" si="4"/>
        <v>12.359836435026876</v>
      </c>
      <c r="K24" s="54">
        <f t="shared" si="4"/>
        <v>11.461736598203018</v>
      </c>
      <c r="L24" s="55">
        <f t="shared" si="4"/>
        <v>10.663145023365701</v>
      </c>
      <c r="M24" s="56">
        <f t="shared" si="3"/>
        <v>0.76884218551285632</v>
      </c>
    </row>
    <row r="25" spans="1:13" x14ac:dyDescent="0.2">
      <c r="A25" s="14">
        <f t="shared" si="1"/>
        <v>20</v>
      </c>
      <c r="B25" s="54">
        <f t="shared" si="2"/>
        <v>17.815294152039883</v>
      </c>
      <c r="C25" s="54">
        <f t="shared" si="4"/>
        <v>17.286355875296596</v>
      </c>
      <c r="D25" s="54">
        <f t="shared" si="4"/>
        <v>16.500785565916186</v>
      </c>
      <c r="E25" s="54">
        <f t="shared" si="4"/>
        <v>15.766991728380878</v>
      </c>
      <c r="F25" s="54">
        <f t="shared" si="4"/>
        <v>15.080948389679708</v>
      </c>
      <c r="G25" s="54">
        <f t="shared" si="4"/>
        <v>14.438977832474622</v>
      </c>
      <c r="H25" s="54">
        <f t="shared" si="4"/>
        <v>13.837717971014605</v>
      </c>
      <c r="I25" s="54">
        <f t="shared" si="4"/>
        <v>13.27409298755833</v>
      </c>
      <c r="J25" s="54">
        <f t="shared" si="4"/>
        <v>12.745286884914265</v>
      </c>
      <c r="K25" s="54">
        <f t="shared" si="4"/>
        <v>11.782025748464891</v>
      </c>
      <c r="L25" s="55">
        <f t="shared" si="4"/>
        <v>10.929753693605901</v>
      </c>
      <c r="M25" s="56">
        <f t="shared" si="3"/>
        <v>0.75008993708571459</v>
      </c>
    </row>
    <row r="26" spans="1:13" x14ac:dyDescent="0.2">
      <c r="A26" s="14">
        <f t="shared" si="1"/>
        <v>21</v>
      </c>
      <c r="B26" s="54">
        <f t="shared" si="2"/>
        <v>18.555436980466453</v>
      </c>
      <c r="C26" s="54">
        <f t="shared" ref="C26:L35" si="5">-PV(+(1+C$5)^(1/12)-1,+$A26*12,1/12)</f>
        <v>18.022869353538088</v>
      </c>
      <c r="D26" s="54">
        <f t="shared" si="5"/>
        <v>17.166587703545861</v>
      </c>
      <c r="E26" s="54">
        <f t="shared" si="5"/>
        <v>16.369169733206572</v>
      </c>
      <c r="F26" s="54">
        <f t="shared" si="5"/>
        <v>15.625849521285188</v>
      </c>
      <c r="G26" s="54">
        <f t="shared" si="5"/>
        <v>14.932289720206553</v>
      </c>
      <c r="H26" s="54">
        <f t="shared" si="5"/>
        <v>14.284539884495942</v>
      </c>
      <c r="I26" s="54">
        <f t="shared" si="5"/>
        <v>13.678999115637026</v>
      </c>
      <c r="J26" s="54">
        <f t="shared" si="5"/>
        <v>13.112382551473681</v>
      </c>
      <c r="K26" s="54">
        <f t="shared" si="5"/>
        <v>12.084185324183638</v>
      </c>
      <c r="L26" s="55">
        <f t="shared" si="5"/>
        <v>11.178920675138803</v>
      </c>
      <c r="M26" s="56">
        <f t="shared" si="3"/>
        <v>0.73179506057142985</v>
      </c>
    </row>
    <row r="27" spans="1:13" x14ac:dyDescent="0.2">
      <c r="A27" s="14">
        <f t="shared" si="1"/>
        <v>22</v>
      </c>
      <c r="B27" s="54">
        <f t="shared" si="2"/>
        <v>19.277527544785066</v>
      </c>
      <c r="C27" s="54">
        <f t="shared" si="5"/>
        <v>18.748498396140548</v>
      </c>
      <c r="D27" s="54">
        <f t="shared" si="5"/>
        <v>17.819334897300447</v>
      </c>
      <c r="E27" s="54">
        <f t="shared" si="5"/>
        <v>16.956660469621877</v>
      </c>
      <c r="F27" s="54">
        <f t="shared" si="5"/>
        <v>16.154879746144871</v>
      </c>
      <c r="G27" s="54">
        <f t="shared" si="5"/>
        <v>15.408919563425808</v>
      </c>
      <c r="H27" s="54">
        <f t="shared" si="5"/>
        <v>14.714176339766459</v>
      </c>
      <c r="I27" s="54">
        <f t="shared" si="5"/>
        <v>14.066469094659702</v>
      </c>
      <c r="J27" s="54">
        <f t="shared" si="5"/>
        <v>13.461997472006461</v>
      </c>
      <c r="K27" s="54">
        <f t="shared" si="5"/>
        <v>12.369241527691891</v>
      </c>
      <c r="L27" s="55">
        <f t="shared" si="5"/>
        <v>11.411787013020019</v>
      </c>
      <c r="M27" s="56">
        <f t="shared" si="3"/>
        <v>0.71394640055749348</v>
      </c>
    </row>
    <row r="28" spans="1:13" x14ac:dyDescent="0.2">
      <c r="A28" s="14">
        <f t="shared" si="1"/>
        <v>23</v>
      </c>
      <c r="B28" s="54">
        <f t="shared" si="2"/>
        <v>19.982006144120291</v>
      </c>
      <c r="C28" s="54">
        <f t="shared" si="5"/>
        <v>19.46340385683261</v>
      </c>
      <c r="D28" s="54">
        <f t="shared" si="5"/>
        <v>18.459283126471604</v>
      </c>
      <c r="E28" s="54">
        <f t="shared" si="5"/>
        <v>17.529822163685591</v>
      </c>
      <c r="F28" s="54">
        <f t="shared" si="5"/>
        <v>16.668501323678544</v>
      </c>
      <c r="G28" s="54">
        <f t="shared" si="5"/>
        <v>15.869431489241515</v>
      </c>
      <c r="H28" s="54">
        <f t="shared" si="5"/>
        <v>15.12728831598811</v>
      </c>
      <c r="I28" s="54">
        <f t="shared" si="5"/>
        <v>14.437253763580921</v>
      </c>
      <c r="J28" s="54">
        <f t="shared" si="5"/>
        <v>13.794964062990058</v>
      </c>
      <c r="K28" s="54">
        <f t="shared" si="5"/>
        <v>12.638162474397786</v>
      </c>
      <c r="L28" s="55">
        <f t="shared" si="5"/>
        <v>11.62941910449779</v>
      </c>
      <c r="M28" s="56">
        <f t="shared" si="3"/>
        <v>0.69653307371462891</v>
      </c>
    </row>
    <row r="29" spans="1:13" x14ac:dyDescent="0.2">
      <c r="A29" s="14">
        <f t="shared" si="1"/>
        <v>24</v>
      </c>
      <c r="B29" s="54">
        <f t="shared" si="2"/>
        <v>20.669302338593688</v>
      </c>
      <c r="C29" s="54">
        <f t="shared" si="5"/>
        <v>20.167744212194268</v>
      </c>
      <c r="D29" s="54">
        <f t="shared" si="5"/>
        <v>19.086683351149215</v>
      </c>
      <c r="E29" s="54">
        <f t="shared" si="5"/>
        <v>18.089004304235552</v>
      </c>
      <c r="F29" s="54">
        <f t="shared" si="5"/>
        <v>17.167163049439395</v>
      </c>
      <c r="G29" s="54">
        <f t="shared" si="5"/>
        <v>16.314370548000657</v>
      </c>
      <c r="H29" s="54">
        <f t="shared" si="5"/>
        <v>15.524511370047389</v>
      </c>
      <c r="I29" s="54">
        <f t="shared" si="5"/>
        <v>14.792071628577302</v>
      </c>
      <c r="J29" s="54">
        <f t="shared" si="5"/>
        <v>14.112075102022059</v>
      </c>
      <c r="K29" s="54">
        <f t="shared" si="5"/>
        <v>12.891861480724106</v>
      </c>
      <c r="L29" s="55">
        <f t="shared" si="5"/>
        <v>11.832813582514399</v>
      </c>
      <c r="M29" s="56">
        <f t="shared" si="3"/>
        <v>0.67954446216061448</v>
      </c>
    </row>
    <row r="30" spans="1:13" x14ac:dyDescent="0.2">
      <c r="A30" s="14">
        <f t="shared" si="1"/>
        <v>25</v>
      </c>
      <c r="B30" s="54">
        <f t="shared" si="2"/>
        <v>21.339835211250662</v>
      </c>
      <c r="C30" s="54">
        <f t="shared" si="5"/>
        <v>20.861675596787016</v>
      </c>
      <c r="D30" s="54">
        <f t="shared" si="5"/>
        <v>19.70178161063707</v>
      </c>
      <c r="E30" s="54">
        <f t="shared" si="5"/>
        <v>18.63454785599162</v>
      </c>
      <c r="F30" s="54">
        <f t="shared" si="5"/>
        <v>17.651300647265465</v>
      </c>
      <c r="G30" s="54">
        <f t="shared" si="5"/>
        <v>16.744263358395958</v>
      </c>
      <c r="H30" s="54">
        <f t="shared" si="5"/>
        <v>15.906456614335156</v>
      </c>
      <c r="I30" s="54">
        <f t="shared" si="5"/>
        <v>15.131610255368097</v>
      </c>
      <c r="J30" s="54">
        <f t="shared" si="5"/>
        <v>14.414085615385867</v>
      </c>
      <c r="K30" s="54">
        <f t="shared" si="5"/>
        <v>13.131200165937615</v>
      </c>
      <c r="L30" s="55">
        <f t="shared" si="5"/>
        <v>12.022901879726183</v>
      </c>
      <c r="M30" s="56">
        <f t="shared" si="3"/>
        <v>0.6629702069859662</v>
      </c>
    </row>
    <row r="31" spans="1:13" x14ac:dyDescent="0.2">
      <c r="A31" s="14">
        <f t="shared" si="1"/>
        <v>26</v>
      </c>
      <c r="B31" s="54">
        <f t="shared" si="2"/>
        <v>21.994013623598924</v>
      </c>
      <c r="C31" s="54">
        <f t="shared" si="5"/>
        <v>21.545351837765111</v>
      </c>
      <c r="D31" s="54">
        <f t="shared" si="5"/>
        <v>20.304819119938884</v>
      </c>
      <c r="E31" s="54">
        <f t="shared" si="5"/>
        <v>19.166785467460954</v>
      </c>
      <c r="F31" s="54">
        <f t="shared" si="5"/>
        <v>18.121337150009225</v>
      </c>
      <c r="G31" s="54">
        <f t="shared" si="5"/>
        <v>17.159618730758567</v>
      </c>
      <c r="H31" s="54">
        <f t="shared" si="5"/>
        <v>16.273711656919549</v>
      </c>
      <c r="I31" s="54">
        <f t="shared" si="5"/>
        <v>15.456527601579383</v>
      </c>
      <c r="J31" s="54">
        <f t="shared" si="5"/>
        <v>14.701714675732349</v>
      </c>
      <c r="K31" s="54">
        <f t="shared" si="5"/>
        <v>13.356991378403187</v>
      </c>
      <c r="L31" s="55">
        <f t="shared" si="5"/>
        <v>12.200554493942803</v>
      </c>
      <c r="M31" s="56">
        <f t="shared" si="3"/>
        <v>0.64680020193752896</v>
      </c>
    </row>
    <row r="32" spans="1:13" x14ac:dyDescent="0.2">
      <c r="A32" s="14">
        <f t="shared" si="1"/>
        <v>27</v>
      </c>
      <c r="B32" s="54">
        <f t="shared" si="2"/>
        <v>22.63223646491431</v>
      </c>
      <c r="C32" s="54">
        <f t="shared" si="5"/>
        <v>22.218924488975052</v>
      </c>
      <c r="D32" s="54">
        <f t="shared" si="5"/>
        <v>20.896032364352422</v>
      </c>
      <c r="E32" s="54">
        <f t="shared" si="5"/>
        <v>19.686041673772497</v>
      </c>
      <c r="F32" s="54">
        <f t="shared" si="5"/>
        <v>18.577683269177914</v>
      </c>
      <c r="G32" s="54">
        <f t="shared" si="5"/>
        <v>17.56092826927317</v>
      </c>
      <c r="H32" s="54">
        <f t="shared" si="5"/>
        <v>16.626841505558385</v>
      </c>
      <c r="I32" s="54">
        <f t="shared" si="5"/>
        <v>15.767453291733727</v>
      </c>
      <c r="J32" s="54">
        <f t="shared" si="5"/>
        <v>14.975647114157569</v>
      </c>
      <c r="K32" s="54">
        <f t="shared" si="5"/>
        <v>13.570001956200898</v>
      </c>
      <c r="L32" s="55">
        <f t="shared" si="5"/>
        <v>12.366584974519085</v>
      </c>
      <c r="M32" s="56">
        <f t="shared" si="3"/>
        <v>0.63102458725612665</v>
      </c>
    </row>
    <row r="33" spans="1:13" x14ac:dyDescent="0.2">
      <c r="A33" s="14">
        <f t="shared" si="1"/>
        <v>28</v>
      </c>
      <c r="B33" s="54">
        <f t="shared" si="2"/>
        <v>23.254892895465908</v>
      </c>
      <c r="C33" s="54">
        <f t="shared" si="5"/>
        <v>22.882542864551333</v>
      </c>
      <c r="D33" s="54">
        <f t="shared" si="5"/>
        <v>21.475653192208842</v>
      </c>
      <c r="E33" s="54">
        <f t="shared" si="5"/>
        <v>20.192633094564247</v>
      </c>
      <c r="F33" s="54">
        <f t="shared" si="5"/>
        <v>19.020737753807715</v>
      </c>
      <c r="G33" s="54">
        <f t="shared" si="5"/>
        <v>17.948666953828337</v>
      </c>
      <c r="H33" s="54">
        <f t="shared" si="5"/>
        <v>16.966389436941881</v>
      </c>
      <c r="I33" s="54">
        <f t="shared" si="5"/>
        <v>16.064989837335968</v>
      </c>
      <c r="J33" s="54">
        <f t="shared" si="5"/>
        <v>15.236535150753019</v>
      </c>
      <c r="K33" s="54">
        <f t="shared" si="5"/>
        <v>13.770955331481757</v>
      </c>
      <c r="L33" s="55">
        <f t="shared" si="5"/>
        <v>12.521753647954862</v>
      </c>
      <c r="M33" s="56">
        <f t="shared" si="3"/>
        <v>0.61563374366451462</v>
      </c>
    </row>
    <row r="34" spans="1:13" x14ac:dyDescent="0.2">
      <c r="A34" s="14">
        <f t="shared" si="1"/>
        <v>29</v>
      </c>
      <c r="B34" s="54">
        <f t="shared" si="2"/>
        <v>23.86236258380892</v>
      </c>
      <c r="C34" s="54">
        <f t="shared" si="5"/>
        <v>23.536354072015666</v>
      </c>
      <c r="D34" s="54">
        <f t="shared" si="5"/>
        <v>22.043908905793558</v>
      </c>
      <c r="E34" s="54">
        <f t="shared" si="5"/>
        <v>20.686868627044007</v>
      </c>
      <c r="F34" s="54">
        <f t="shared" si="5"/>
        <v>19.450887738885193</v>
      </c>
      <c r="G34" s="54">
        <f t="shared" si="5"/>
        <v>18.323293702190821</v>
      </c>
      <c r="H34" s="54">
        <f t="shared" si="5"/>
        <v>17.292877832502938</v>
      </c>
      <c r="I34" s="54">
        <f t="shared" si="5"/>
        <v>16.349713804419448</v>
      </c>
      <c r="J34" s="54">
        <f t="shared" si="5"/>
        <v>15.484999947510589</v>
      </c>
      <c r="K34" s="54">
        <f t="shared" si="5"/>
        <v>13.960533987407095</v>
      </c>
      <c r="L34" s="55">
        <f t="shared" si="5"/>
        <v>12.666771099764</v>
      </c>
      <c r="M34" s="56">
        <f t="shared" si="3"/>
        <v>0.60061828650196647</v>
      </c>
    </row>
    <row r="35" spans="1:13" x14ac:dyDescent="0.2">
      <c r="A35" s="14">
        <f t="shared" si="1"/>
        <v>30</v>
      </c>
      <c r="B35" s="54">
        <f t="shared" si="2"/>
        <v>24.455015938289922</v>
      </c>
      <c r="C35" s="54">
        <f t="shared" si="5"/>
        <v>24.180503044886933</v>
      </c>
      <c r="D35" s="54">
        <f t="shared" si="5"/>
        <v>22.601022350484463</v>
      </c>
      <c r="E35" s="54">
        <f t="shared" si="5"/>
        <v>21.169049634341331</v>
      </c>
      <c r="F35" s="54">
        <f t="shared" si="5"/>
        <v>19.868509083620605</v>
      </c>
      <c r="G35" s="54">
        <f t="shared" si="5"/>
        <v>18.685251913169061</v>
      </c>
      <c r="H35" s="54">
        <f t="shared" si="5"/>
        <v>17.606808982080878</v>
      </c>
      <c r="I35" s="54">
        <f t="shared" si="5"/>
        <v>16.622176930815129</v>
      </c>
      <c r="J35" s="54">
        <f t="shared" si="5"/>
        <v>15.721633087279701</v>
      </c>
      <c r="K35" s="54">
        <f t="shared" si="5"/>
        <v>14.139381776015904</v>
      </c>
      <c r="L35" s="55">
        <f t="shared" si="5"/>
        <v>12.802301428557584</v>
      </c>
      <c r="M35" s="56">
        <f t="shared" si="3"/>
        <v>0.58596906000191928</v>
      </c>
    </row>
    <row r="36" spans="1:13" x14ac:dyDescent="0.2">
      <c r="A36" s="14">
        <f t="shared" si="1"/>
        <v>31</v>
      </c>
      <c r="B36" s="54">
        <f t="shared" si="2"/>
        <v>25.033214332905523</v>
      </c>
      <c r="C36" s="54">
        <f t="shared" ref="C36:L45" si="6">-PV(+(1+C$5)^(1/12)-1,+$A36*12,1/12)</f>
        <v>24.815132574809351</v>
      </c>
      <c r="D36" s="54">
        <f t="shared" si="6"/>
        <v>23.147212002142211</v>
      </c>
      <c r="E36" s="54">
        <f t="shared" si="6"/>
        <v>21.639470129265554</v>
      </c>
      <c r="F36" s="54">
        <f t="shared" si="6"/>
        <v>20.273966699868584</v>
      </c>
      <c r="G36" s="54">
        <f t="shared" si="6"/>
        <v>19.034969991408911</v>
      </c>
      <c r="H36" s="54">
        <f t="shared" si="6"/>
        <v>17.908665856675047</v>
      </c>
      <c r="I36" s="54">
        <f t="shared" si="6"/>
        <v>16.882907195308597</v>
      </c>
      <c r="J36" s="54">
        <f t="shared" si="6"/>
        <v>15.946997982297907</v>
      </c>
      <c r="K36" s="54">
        <f t="shared" si="6"/>
        <v>14.30810610489214</v>
      </c>
      <c r="L36" s="55">
        <f t="shared" si="6"/>
        <v>12.92896528724318</v>
      </c>
      <c r="M36" s="56">
        <f t="shared" si="3"/>
        <v>0.57167713170919032</v>
      </c>
    </row>
    <row r="37" spans="1:13" x14ac:dyDescent="0.2">
      <c r="A37" s="14">
        <f t="shared" si="1"/>
        <v>32</v>
      </c>
      <c r="B37" s="54">
        <f t="shared" si="2"/>
        <v>25.597310327652458</v>
      </c>
      <c r="C37" s="54">
        <f t="shared" si="6"/>
        <v>25.440383343205838</v>
      </c>
      <c r="D37" s="54">
        <f t="shared" si="6"/>
        <v>23.682692052787054</v>
      </c>
      <c r="E37" s="54">
        <f t="shared" si="6"/>
        <v>22.098416953581868</v>
      </c>
      <c r="F37" s="54">
        <f t="shared" si="6"/>
        <v>20.667614870983119</v>
      </c>
      <c r="G37" s="54">
        <f t="shared" si="6"/>
        <v>19.372861854442583</v>
      </c>
      <c r="H37" s="54">
        <f t="shared" si="6"/>
        <v>18.198912851477139</v>
      </c>
      <c r="I37" s="54">
        <f t="shared" si="6"/>
        <v>17.132409840756896</v>
      </c>
      <c r="J37" s="54">
        <f t="shared" si="6"/>
        <v>16.161631215648576</v>
      </c>
      <c r="K37" s="54">
        <f t="shared" si="6"/>
        <v>14.467280000058402</v>
      </c>
      <c r="L37" s="55">
        <f t="shared" si="6"/>
        <v>13.047342725267102</v>
      </c>
      <c r="M37" s="56">
        <f t="shared" si="3"/>
        <v>0.55773378703335719</v>
      </c>
    </row>
    <row r="38" spans="1:13" x14ac:dyDescent="0.2">
      <c r="A38" s="14">
        <f t="shared" si="1"/>
        <v>33</v>
      </c>
      <c r="B38" s="54">
        <f t="shared" si="2"/>
        <v>26.147647883503126</v>
      </c>
      <c r="C38" s="54">
        <f t="shared" si="6"/>
        <v>26.056393952463456</v>
      </c>
      <c r="D38" s="54">
        <f t="shared" si="6"/>
        <v>24.207672494595734</v>
      </c>
      <c r="E38" s="54">
        <f t="shared" si="6"/>
        <v>22.546169952914852</v>
      </c>
      <c r="F38" s="54">
        <f t="shared" si="6"/>
        <v>21.049797561385585</v>
      </c>
      <c r="G38" s="54">
        <f t="shared" si="6"/>
        <v>19.699327422591058</v>
      </c>
      <c r="H38" s="54">
        <f t="shared" si="6"/>
        <v>18.477996500325293</v>
      </c>
      <c r="I38" s="54">
        <f t="shared" si="6"/>
        <v>17.37116835314761</v>
      </c>
      <c r="J38" s="54">
        <f t="shared" si="6"/>
        <v>16.366043818839692</v>
      </c>
      <c r="K38" s="54">
        <f t="shared" si="6"/>
        <v>14.617444052102041</v>
      </c>
      <c r="L38" s="55">
        <f t="shared" si="6"/>
        <v>13.157975844915624</v>
      </c>
      <c r="M38" s="56">
        <f t="shared" ref="M38:M69" si="7">IF(A38&gt;=16,-PV(+(1+B$5)^(1/12)-1,+($A38-15)*12,0,1)*(-PV(+(1+B$4)^(1/12)-1,+$A$20*12,0,1)),-PV(+(1+B$4)^(1/12)-1,+$A38*12,0,1))</f>
        <v>0.54413052393498351</v>
      </c>
    </row>
    <row r="39" spans="1:13" x14ac:dyDescent="0.2">
      <c r="A39" s="14">
        <f t="shared" ref="A39:A70" si="8">A38+1</f>
        <v>34</v>
      </c>
      <c r="B39" s="54">
        <f t="shared" si="2"/>
        <v>26.684562572137921</v>
      </c>
      <c r="C39" s="54">
        <f t="shared" si="6"/>
        <v>26.663300956658144</v>
      </c>
      <c r="D39" s="54">
        <f t="shared" si="6"/>
        <v>24.722359202251301</v>
      </c>
      <c r="E39" s="54">
        <f t="shared" si="6"/>
        <v>22.983002147386067</v>
      </c>
      <c r="F39" s="54">
        <f t="shared" si="6"/>
        <v>21.420848717116129</v>
      </c>
      <c r="G39" s="54">
        <f t="shared" si="6"/>
        <v>20.014753092299721</v>
      </c>
      <c r="H39" s="54">
        <f t="shared" si="6"/>
        <v>18.746346162679298</v>
      </c>
      <c r="I39" s="54">
        <f t="shared" si="6"/>
        <v>17.599645398497575</v>
      </c>
      <c r="J39" s="54">
        <f t="shared" si="6"/>
        <v>16.560722488545512</v>
      </c>
      <c r="K39" s="54">
        <f t="shared" si="6"/>
        <v>14.759108252143212</v>
      </c>
      <c r="L39" s="55">
        <f t="shared" si="6"/>
        <v>13.261371283839477</v>
      </c>
      <c r="M39" s="56">
        <f t="shared" si="7"/>
        <v>0.53085904774144799</v>
      </c>
    </row>
    <row r="40" spans="1:13" x14ac:dyDescent="0.2">
      <c r="A40" s="14">
        <f t="shared" si="8"/>
        <v>35</v>
      </c>
      <c r="B40" s="54">
        <f t="shared" si="2"/>
        <v>27.208381780562114</v>
      </c>
      <c r="C40" s="54">
        <f t="shared" si="6"/>
        <v>27.261238891825332</v>
      </c>
      <c r="D40" s="54">
        <f t="shared" si="6"/>
        <v>25.22695401367832</v>
      </c>
      <c r="E40" s="54">
        <f t="shared" si="6"/>
        <v>23.409179898089683</v>
      </c>
      <c r="F40" s="54">
        <f t="shared" si="6"/>
        <v>21.781092557631222</v>
      </c>
      <c r="G40" s="54">
        <f t="shared" si="6"/>
        <v>20.319512193467521</v>
      </c>
      <c r="H40" s="54">
        <f t="shared" si="6"/>
        <v>19.004374684173527</v>
      </c>
      <c r="I40" s="54">
        <f t="shared" si="6"/>
        <v>17.818283719406637</v>
      </c>
      <c r="J40" s="54">
        <f t="shared" si="6"/>
        <v>16.746130745408198</v>
      </c>
      <c r="K40" s="54">
        <f t="shared" si="6"/>
        <v>14.892753723880167</v>
      </c>
      <c r="L40" s="55">
        <f t="shared" si="6"/>
        <v>13.358002535170179</v>
      </c>
      <c r="M40" s="56">
        <f t="shared" si="7"/>
        <v>0.51791126608921834</v>
      </c>
    </row>
    <row r="41" spans="1:13" x14ac:dyDescent="0.2">
      <c r="A41" s="14">
        <f t="shared" si="8"/>
        <v>36</v>
      </c>
      <c r="B41" s="54">
        <f t="shared" si="2"/>
        <v>27.719424910732066</v>
      </c>
      <c r="C41" s="54">
        <f t="shared" si="6"/>
        <v>27.850340305783163</v>
      </c>
      <c r="D41" s="54">
        <f t="shared" si="6"/>
        <v>25.721654809195016</v>
      </c>
      <c r="E41" s="54">
        <f t="shared" si="6"/>
        <v>23.824963069507856</v>
      </c>
      <c r="F41" s="54">
        <f t="shared" si="6"/>
        <v>22.130843859102189</v>
      </c>
      <c r="G41" s="54">
        <f t="shared" si="6"/>
        <v>20.613965431310803</v>
      </c>
      <c r="H41" s="54">
        <f t="shared" si="6"/>
        <v>19.252479031764132</v>
      </c>
      <c r="I41" s="54">
        <f t="shared" si="6"/>
        <v>18.027506993003819</v>
      </c>
      <c r="J41" s="54">
        <f t="shared" si="6"/>
        <v>16.92271003765838</v>
      </c>
      <c r="K41" s="54">
        <f t="shared" si="6"/>
        <v>15.018834357594272</v>
      </c>
      <c r="L41" s="55">
        <f t="shared" si="6"/>
        <v>13.448312115853083</v>
      </c>
      <c r="M41" s="56">
        <f t="shared" si="7"/>
        <v>0.50527928398948185</v>
      </c>
    </row>
    <row r="42" spans="1:13" x14ac:dyDescent="0.2">
      <c r="A42" s="14">
        <f t="shared" si="8"/>
        <v>37</v>
      </c>
      <c r="B42" s="54">
        <f t="shared" si="2"/>
        <v>28.218003574312501</v>
      </c>
      <c r="C42" s="54">
        <f t="shared" si="6"/>
        <v>28.43073578751499</v>
      </c>
      <c r="D42" s="54">
        <f t="shared" si="6"/>
        <v>26.206655589113335</v>
      </c>
      <c r="E42" s="54">
        <f t="shared" si="6"/>
        <v>24.230605187964603</v>
      </c>
      <c r="F42" s="54">
        <f t="shared" si="6"/>
        <v>22.470408229462354</v>
      </c>
      <c r="G42" s="54">
        <f t="shared" si="6"/>
        <v>20.898461313284994</v>
      </c>
      <c r="H42" s="54">
        <f t="shared" si="6"/>
        <v>19.491040904447409</v>
      </c>
      <c r="I42" s="54">
        <f t="shared" si="6"/>
        <v>18.227720651948491</v>
      </c>
      <c r="J42" s="54">
        <f t="shared" si="6"/>
        <v>17.090880792182361</v>
      </c>
      <c r="K42" s="54">
        <f t="shared" si="6"/>
        <v>15.137778351664183</v>
      </c>
      <c r="L42" s="55">
        <f t="shared" si="6"/>
        <v>13.532713593126823</v>
      </c>
      <c r="M42" s="56">
        <f t="shared" si="7"/>
        <v>0.49295539901412944</v>
      </c>
    </row>
    <row r="43" spans="1:13" x14ac:dyDescent="0.2">
      <c r="A43" s="14">
        <f t="shared" si="8"/>
        <v>38</v>
      </c>
      <c r="B43" s="54">
        <f t="shared" si="2"/>
        <v>28.70442178268366</v>
      </c>
      <c r="C43" s="54">
        <f t="shared" si="6"/>
        <v>29.0025539961178</v>
      </c>
      <c r="D43" s="54">
        <f t="shared" si="6"/>
        <v>26.682146549817578</v>
      </c>
      <c r="E43" s="54">
        <f t="shared" si="6"/>
        <v>24.626353596215086</v>
      </c>
      <c r="F43" s="54">
        <f t="shared" si="6"/>
        <v>22.800082375443093</v>
      </c>
      <c r="G43" s="54">
        <f t="shared" si="6"/>
        <v>21.173336561569229</v>
      </c>
      <c r="H43" s="54">
        <f t="shared" si="6"/>
        <v>19.720427320489019</v>
      </c>
      <c r="I43" s="54">
        <f t="shared" si="6"/>
        <v>18.419312670077367</v>
      </c>
      <c r="J43" s="54">
        <f t="shared" si="6"/>
        <v>17.251043415538529</v>
      </c>
      <c r="K43" s="54">
        <f t="shared" si="6"/>
        <v>15.249989666824478</v>
      </c>
      <c r="L43" s="55">
        <f t="shared" si="6"/>
        <v>13.611593478429382</v>
      </c>
      <c r="M43" s="56">
        <f t="shared" si="7"/>
        <v>0.48093209659915137</v>
      </c>
    </row>
    <row r="44" spans="1:13" x14ac:dyDescent="0.2">
      <c r="A44" s="14">
        <f t="shared" si="8"/>
        <v>39</v>
      </c>
      <c r="B44" s="54">
        <f t="shared" si="2"/>
        <v>29.178976132314055</v>
      </c>
      <c r="C44" s="54">
        <f t="shared" si="6"/>
        <v>29.565921689322529</v>
      </c>
      <c r="D44" s="54">
        <f t="shared" si="6"/>
        <v>27.148314158351138</v>
      </c>
      <c r="E44" s="54">
        <f t="shared" si="6"/>
        <v>25.012449604264344</v>
      </c>
      <c r="F44" s="54">
        <f t="shared" si="6"/>
        <v>23.120154361832157</v>
      </c>
      <c r="G44" s="54">
        <f t="shared" si="6"/>
        <v>21.438916511602311</v>
      </c>
      <c r="H44" s="54">
        <f t="shared" si="6"/>
        <v>19.940991182067496</v>
      </c>
      <c r="I44" s="54">
        <f t="shared" si="6"/>
        <v>18.602654314219834</v>
      </c>
      <c r="J44" s="54">
        <f t="shared" si="6"/>
        <v>17.403579247306311</v>
      </c>
      <c r="K44" s="54">
        <f t="shared" si="6"/>
        <v>15.355849398107775</v>
      </c>
      <c r="L44" s="55">
        <f t="shared" si="6"/>
        <v>13.685312997403738</v>
      </c>
      <c r="M44" s="56">
        <f t="shared" si="7"/>
        <v>0.46920204546258731</v>
      </c>
    </row>
    <row r="45" spans="1:13" x14ac:dyDescent="0.2">
      <c r="A45" s="14">
        <f t="shared" si="8"/>
        <v>40</v>
      </c>
      <c r="B45" s="54">
        <f t="shared" si="2"/>
        <v>29.641955985612007</v>
      </c>
      <c r="C45" s="54">
        <f t="shared" si="6"/>
        <v>30.120963751593209</v>
      </c>
      <c r="D45" s="54">
        <f t="shared" si="6"/>
        <v>27.605341225540911</v>
      </c>
      <c r="E45" s="54">
        <f t="shared" si="6"/>
        <v>25.389128636507522</v>
      </c>
      <c r="F45" s="54">
        <f t="shared" si="6"/>
        <v>23.430903863180763</v>
      </c>
      <c r="G45" s="54">
        <f t="shared" si="6"/>
        <v>21.695515497141518</v>
      </c>
      <c r="H45" s="54">
        <f t="shared" si="6"/>
        <v>20.15307181820064</v>
      </c>
      <c r="I45" s="54">
        <f t="shared" si="6"/>
        <v>18.778100863638457</v>
      </c>
      <c r="J45" s="54">
        <f t="shared" si="6"/>
        <v>17.548851468037533</v>
      </c>
      <c r="K45" s="54">
        <f t="shared" si="6"/>
        <v>15.455717069129753</v>
      </c>
      <c r="L45" s="55">
        <f t="shared" si="6"/>
        <v>13.754209744108744</v>
      </c>
      <c r="M45" s="56">
        <f t="shared" si="7"/>
        <v>0.45775809313423216</v>
      </c>
    </row>
    <row r="46" spans="1:13" x14ac:dyDescent="0.2">
      <c r="A46" s="14">
        <f t="shared" si="8"/>
        <v>41</v>
      </c>
      <c r="B46" s="54">
        <f t="shared" si="2"/>
        <v>30.093643647366108</v>
      </c>
      <c r="C46" s="54">
        <f t="shared" ref="C46:L55" si="9">-PV(+(1+C$5)^(1/12)-1,+$A46*12,1/12)</f>
        <v>30.667803221810615</v>
      </c>
      <c r="D46" s="54">
        <f t="shared" si="9"/>
        <v>28.053406977687747</v>
      </c>
      <c r="E46" s="54">
        <f t="shared" si="9"/>
        <v>25.756620375281354</v>
      </c>
      <c r="F46" s="54">
        <f t="shared" si="9"/>
        <v>23.732602408179414</v>
      </c>
      <c r="G46" s="54">
        <f t="shared" si="9"/>
        <v>21.943437222300172</v>
      </c>
      <c r="H46" s="54">
        <f t="shared" si="9"/>
        <v>20.356995506790202</v>
      </c>
      <c r="I46" s="54">
        <f t="shared" si="9"/>
        <v>18.945992298488814</v>
      </c>
      <c r="J46" s="54">
        <f t="shared" si="9"/>
        <v>17.68720596397203</v>
      </c>
      <c r="K46" s="54">
        <f t="shared" si="9"/>
        <v>15.549931853112751</v>
      </c>
      <c r="L46" s="55">
        <f t="shared" si="9"/>
        <v>13.818599227010617</v>
      </c>
      <c r="M46" s="56">
        <f t="shared" si="7"/>
        <v>0.44659326159437346</v>
      </c>
    </row>
    <row r="47" spans="1:13" x14ac:dyDescent="0.2">
      <c r="A47" s="14">
        <f t="shared" si="8"/>
        <v>42</v>
      </c>
      <c r="B47" s="54">
        <f t="shared" si="2"/>
        <v>30.534314536882299</v>
      </c>
      <c r="C47" s="54">
        <f t="shared" si="9"/>
        <v>31.206561320546978</v>
      </c>
      <c r="D47" s="54">
        <f t="shared" si="9"/>
        <v>28.492687126851315</v>
      </c>
      <c r="E47" s="54">
        <f t="shared" si="9"/>
        <v>26.11514890091436</v>
      </c>
      <c r="F47" s="54">
        <f t="shared" si="9"/>
        <v>24.025513616915962</v>
      </c>
      <c r="G47" s="54">
        <f t="shared" si="9"/>
        <v>22.182975121004191</v>
      </c>
      <c r="H47" s="54">
        <f t="shared" si="9"/>
        <v>20.553075976587863</v>
      </c>
      <c r="I47" s="54">
        <f t="shared" si="9"/>
        <v>19.106653958632695</v>
      </c>
      <c r="J47" s="54">
        <f t="shared" si="9"/>
        <v>17.818972150576307</v>
      </c>
      <c r="K47" s="54">
        <f t="shared" si="9"/>
        <v>15.638813724794826</v>
      </c>
      <c r="L47" s="55">
        <f t="shared" si="9"/>
        <v>13.878776313834798</v>
      </c>
      <c r="M47" s="56">
        <f t="shared" si="7"/>
        <v>0.4357007430189016</v>
      </c>
    </row>
    <row r="48" spans="1:13" x14ac:dyDescent="0.2">
      <c r="A48" s="14">
        <f t="shared" si="8"/>
        <v>43</v>
      </c>
      <c r="B48" s="54">
        <f t="shared" si="2"/>
        <v>30.964237355922489</v>
      </c>
      <c r="C48" s="54">
        <f t="shared" si="9"/>
        <v>31.73735747693749</v>
      </c>
      <c r="D48" s="54">
        <f t="shared" si="9"/>
        <v>28.923353939756755</v>
      </c>
      <c r="E48" s="54">
        <f t="shared" si="9"/>
        <v>26.464932828361196</v>
      </c>
      <c r="F48" s="54">
        <f t="shared" si="9"/>
        <v>24.309893431223294</v>
      </c>
      <c r="G48" s="54">
        <f t="shared" si="9"/>
        <v>22.414412704293095</v>
      </c>
      <c r="H48" s="54">
        <f t="shared" si="9"/>
        <v>20.741614889854841</v>
      </c>
      <c r="I48" s="54">
        <f t="shared" si="9"/>
        <v>19.26039717408139</v>
      </c>
      <c r="J48" s="54">
        <f t="shared" si="9"/>
        <v>17.944463756866099</v>
      </c>
      <c r="K48" s="54">
        <f t="shared" si="9"/>
        <v>15.722664547136402</v>
      </c>
      <c r="L48" s="55">
        <f t="shared" si="9"/>
        <v>13.93501658189478</v>
      </c>
      <c r="M48" s="56">
        <f t="shared" si="7"/>
        <v>0.42507389562819731</v>
      </c>
    </row>
    <row r="49" spans="1:13" x14ac:dyDescent="0.2">
      <c r="A49" s="14">
        <f t="shared" si="8"/>
        <v>44</v>
      </c>
      <c r="B49" s="54">
        <f t="shared" si="2"/>
        <v>31.383674252547067</v>
      </c>
      <c r="C49" s="54">
        <f t="shared" si="9"/>
        <v>32.260309355154746</v>
      </c>
      <c r="D49" s="54">
        <f t="shared" si="9"/>
        <v>29.345576305350338</v>
      </c>
      <c r="E49" s="54">
        <f t="shared" si="9"/>
        <v>26.806185440504457</v>
      </c>
      <c r="F49" s="54">
        <f t="shared" si="9"/>
        <v>24.585990338317792</v>
      </c>
      <c r="G49" s="54">
        <f t="shared" si="9"/>
        <v>22.638023895876572</v>
      </c>
      <c r="H49" s="54">
        <f t="shared" si="9"/>
        <v>20.922902306457701</v>
      </c>
      <c r="I49" s="54">
        <f t="shared" si="9"/>
        <v>19.407519868290663</v>
      </c>
      <c r="J49" s="54">
        <f t="shared" si="9"/>
        <v>18.063979572380187</v>
      </c>
      <c r="K49" s="54">
        <f t="shared" si="9"/>
        <v>15.801769096515251</v>
      </c>
      <c r="L49" s="55">
        <f t="shared" si="9"/>
        <v>13.987577580081682</v>
      </c>
      <c r="M49" s="56">
        <f t="shared" si="7"/>
        <v>0.41470623963726616</v>
      </c>
    </row>
    <row r="50" spans="1:13" x14ac:dyDescent="0.2">
      <c r="A50" s="14">
        <f t="shared" si="8"/>
        <v>45</v>
      </c>
      <c r="B50" s="54">
        <f t="shared" si="2"/>
        <v>31.792880980961286</v>
      </c>
      <c r="C50" s="54">
        <f t="shared" si="9"/>
        <v>32.775532880491937</v>
      </c>
      <c r="D50" s="54">
        <f t="shared" si="9"/>
        <v>29.759519801030322</v>
      </c>
      <c r="E50" s="54">
        <f t="shared" si="9"/>
        <v>27.139114818205186</v>
      </c>
      <c r="F50" s="54">
        <f t="shared" si="9"/>
        <v>24.854045587924102</v>
      </c>
      <c r="G50" s="54">
        <f t="shared" si="9"/>
        <v>22.854073356343704</v>
      </c>
      <c r="H50" s="54">
        <f t="shared" si="9"/>
        <v>21.097217130114302</v>
      </c>
      <c r="I50" s="54">
        <f t="shared" si="9"/>
        <v>19.54830713547657</v>
      </c>
      <c r="J50" s="54">
        <f t="shared" si="9"/>
        <v>18.177804158584081</v>
      </c>
      <c r="K50" s="54">
        <f t="shared" si="9"/>
        <v>15.876396029891522</v>
      </c>
      <c r="L50" s="55">
        <f t="shared" si="9"/>
        <v>14.036700008293737</v>
      </c>
      <c r="M50" s="56">
        <f t="shared" si="7"/>
        <v>0.40459145330465057</v>
      </c>
    </row>
    <row r="51" spans="1:13" x14ac:dyDescent="0.2">
      <c r="A51" s="14">
        <f t="shared" si="8"/>
        <v>46</v>
      </c>
      <c r="B51" s="54">
        <f t="shared" si="2"/>
        <v>32.19210705746297</v>
      </c>
      <c r="C51" s="54">
        <f t="shared" si="9"/>
        <v>33.283142265060597</v>
      </c>
      <c r="D51" s="54">
        <f t="shared" si="9"/>
        <v>30.165346757579321</v>
      </c>
      <c r="E51" s="54">
        <f t="shared" si="9"/>
        <v>27.463923967181518</v>
      </c>
      <c r="F51" s="54">
        <f t="shared" si="9"/>
        <v>25.114293403075848</v>
      </c>
      <c r="G51" s="54">
        <f t="shared" si="9"/>
        <v>23.062816796408569</v>
      </c>
      <c r="H51" s="54">
        <f t="shared" si="9"/>
        <v>21.264827537476414</v>
      </c>
      <c r="I51" s="54">
        <f t="shared" si="9"/>
        <v>19.683031793070743</v>
      </c>
      <c r="J51" s="54">
        <f t="shared" si="9"/>
        <v>18.28620852639731</v>
      </c>
      <c r="K51" s="54">
        <f t="shared" si="9"/>
        <v>15.946798797227627</v>
      </c>
      <c r="L51" s="55">
        <f t="shared" si="9"/>
        <v>14.082608819706874</v>
      </c>
      <c r="M51" s="56">
        <f t="shared" si="7"/>
        <v>0.39472336907770833</v>
      </c>
    </row>
    <row r="52" spans="1:13" x14ac:dyDescent="0.2">
      <c r="A52" s="14">
        <f t="shared" si="8"/>
        <v>47</v>
      </c>
      <c r="B52" s="54">
        <f t="shared" si="2"/>
        <v>32.581595912586565</v>
      </c>
      <c r="C52" s="54">
        <f t="shared" si="9"/>
        <v>33.783250033108537</v>
      </c>
      <c r="D52" s="54">
        <f t="shared" si="9"/>
        <v>30.563216322823443</v>
      </c>
      <c r="E52" s="54">
        <f t="shared" si="9"/>
        <v>27.780810941792573</v>
      </c>
      <c r="F52" s="54">
        <f t="shared" si="9"/>
        <v>25.366961184776589</v>
      </c>
      <c r="G52" s="54">
        <f t="shared" si="9"/>
        <v>23.264501279563024</v>
      </c>
      <c r="H52" s="54">
        <f t="shared" si="9"/>
        <v>21.425991390709214</v>
      </c>
      <c r="I52" s="54">
        <f t="shared" si="9"/>
        <v>19.81195491038574</v>
      </c>
      <c r="J52" s="54">
        <f t="shared" si="9"/>
        <v>18.389450781457533</v>
      </c>
      <c r="K52" s="54">
        <f t="shared" si="9"/>
        <v>16.013216502261688</v>
      </c>
      <c r="L52" s="55">
        <f t="shared" si="9"/>
        <v>14.125514250934101</v>
      </c>
      <c r="M52" s="56">
        <f t="shared" si="7"/>
        <v>0.38509596983191119</v>
      </c>
    </row>
    <row r="53" spans="1:13" x14ac:dyDescent="0.2">
      <c r="A53" s="14">
        <f t="shared" si="8"/>
        <v>48</v>
      </c>
      <c r="B53" s="54">
        <f t="shared" si="2"/>
        <v>32.961585039536402</v>
      </c>
      <c r="C53" s="54">
        <f t="shared" si="9"/>
        <v>34.275967045963661</v>
      </c>
      <c r="D53" s="54">
        <f t="shared" si="9"/>
        <v>30.953284524043166</v>
      </c>
      <c r="E53" s="54">
        <f t="shared" si="9"/>
        <v>28.089968965803358</v>
      </c>
      <c r="F53" s="54">
        <f t="shared" si="9"/>
        <v>25.612269710699628</v>
      </c>
      <c r="G53" s="54">
        <f t="shared" si="9"/>
        <v>23.459365514494863</v>
      </c>
      <c r="H53" s="54">
        <f t="shared" si="9"/>
        <v>21.580956634202298</v>
      </c>
      <c r="I53" s="54">
        <f t="shared" si="9"/>
        <v>19.935326314514917</v>
      </c>
      <c r="J53" s="54">
        <f t="shared" si="9"/>
        <v>18.48777673865774</v>
      </c>
      <c r="K53" s="54">
        <f t="shared" si="9"/>
        <v>16.075874714557973</v>
      </c>
      <c r="L53" s="55">
        <f t="shared" si="9"/>
        <v>14.165612784791325</v>
      </c>
      <c r="M53" s="56">
        <f t="shared" si="7"/>
        <v>0.37570338520186514</v>
      </c>
    </row>
    <row r="54" spans="1:13" x14ac:dyDescent="0.2">
      <c r="A54" s="14">
        <f t="shared" si="8"/>
        <v>49</v>
      </c>
      <c r="B54" s="54">
        <f t="shared" si="2"/>
        <v>33.33230613899967</v>
      </c>
      <c r="C54" s="54">
        <f t="shared" si="9"/>
        <v>34.761402526609096</v>
      </c>
      <c r="D54" s="54">
        <f t="shared" si="9"/>
        <v>31.335704329160542</v>
      </c>
      <c r="E54" s="54">
        <f t="shared" si="9"/>
        <v>28.391586550204128</v>
      </c>
      <c r="F54" s="54">
        <f t="shared" si="9"/>
        <v>25.850433328100635</v>
      </c>
      <c r="G54" s="54">
        <f t="shared" si="9"/>
        <v>23.647640137617415</v>
      </c>
      <c r="H54" s="54">
        <f t="shared" si="9"/>
        <v>21.729961676022562</v>
      </c>
      <c r="I54" s="54">
        <f t="shared" si="9"/>
        <v>20.053385074447153</v>
      </c>
      <c r="J54" s="54">
        <f t="shared" si="9"/>
        <v>18.581420507419843</v>
      </c>
      <c r="K54" s="54">
        <f t="shared" si="9"/>
        <v>16.134986235592205</v>
      </c>
      <c r="L54" s="55">
        <f t="shared" si="9"/>
        <v>14.203088050078453</v>
      </c>
      <c r="M54" s="56">
        <f t="shared" si="7"/>
        <v>0.36653988800182014</v>
      </c>
    </row>
    <row r="55" spans="1:13" x14ac:dyDescent="0.2">
      <c r="A55" s="14">
        <f t="shared" si="8"/>
        <v>50</v>
      </c>
      <c r="B55" s="54">
        <f t="shared" si="2"/>
        <v>33.69398526042724</v>
      </c>
      <c r="C55" s="54">
        <f t="shared" si="9"/>
        <v>35.239664083895242</v>
      </c>
      <c r="D55" s="54">
        <f t="shared" si="9"/>
        <v>31.710625706726596</v>
      </c>
      <c r="E55" s="54">
        <f t="shared" si="9"/>
        <v>28.685847608156095</v>
      </c>
      <c r="F55" s="54">
        <f t="shared" si="9"/>
        <v>26.081660141111328</v>
      </c>
      <c r="G55" s="54">
        <f t="shared" si="9"/>
        <v>23.829547986045</v>
      </c>
      <c r="H55" s="54">
        <f t="shared" si="9"/>
        <v>21.873235754695898</v>
      </c>
      <c r="I55" s="54">
        <f t="shared" si="9"/>
        <v>20.166359964334454</v>
      </c>
      <c r="J55" s="54">
        <f t="shared" si="9"/>
        <v>18.67060504909804</v>
      </c>
      <c r="K55" s="54">
        <f t="shared" si="9"/>
        <v>16.190751821473555</v>
      </c>
      <c r="L55" s="55">
        <f t="shared" si="9"/>
        <v>14.238111662496328</v>
      </c>
      <c r="M55" s="56">
        <f t="shared" si="7"/>
        <v>0.35759989073348358</v>
      </c>
    </row>
    <row r="56" spans="1:13" x14ac:dyDescent="0.2">
      <c r="A56" s="14">
        <f t="shared" si="8"/>
        <v>51</v>
      </c>
      <c r="B56" s="54">
        <f t="shared" si="2"/>
        <v>34.046842939868782</v>
      </c>
      <c r="C56" s="54">
        <f t="shared" ref="C56:L65" si="10">-PV(+(1+C$5)^(1/12)-1,+$A56*12,1/12)</f>
        <v>35.710857736393905</v>
      </c>
      <c r="D56" s="54">
        <f t="shared" si="10"/>
        <v>32.078195684732535</v>
      </c>
      <c r="E56" s="54">
        <f t="shared" si="10"/>
        <v>28.972931567133621</v>
      </c>
      <c r="F56" s="54">
        <f t="shared" si="10"/>
        <v>26.306152192578018</v>
      </c>
      <c r="G56" s="54">
        <f t="shared" si="10"/>
        <v>24.005304361337355</v>
      </c>
      <c r="H56" s="54">
        <f t="shared" si="10"/>
        <v>22.010999291881799</v>
      </c>
      <c r="I56" s="54">
        <f t="shared" si="10"/>
        <v>20.274469906810342</v>
      </c>
      <c r="J56" s="54">
        <f t="shared" si="10"/>
        <v>18.755542707839172</v>
      </c>
      <c r="K56" s="54">
        <f t="shared" si="10"/>
        <v>16.243360864757843</v>
      </c>
      <c r="L56" s="55">
        <f t="shared" si="10"/>
        <v>14.270844010550416</v>
      </c>
      <c r="M56" s="56">
        <f t="shared" si="7"/>
        <v>0.3488779421790088</v>
      </c>
    </row>
    <row r="57" spans="1:13" x14ac:dyDescent="0.2">
      <c r="A57" s="14">
        <f t="shared" si="8"/>
        <v>52</v>
      </c>
      <c r="B57" s="54">
        <f t="shared" si="2"/>
        <v>34.391094334445896</v>
      </c>
      <c r="C57" s="54">
        <f t="shared" si="10"/>
        <v>36.175087935899981</v>
      </c>
      <c r="D57" s="54">
        <f t="shared" si="10"/>
        <v>32.438558408267767</v>
      </c>
      <c r="E57" s="54">
        <f t="shared" si="10"/>
        <v>29.253013478331212</v>
      </c>
      <c r="F57" s="54">
        <f t="shared" si="10"/>
        <v>26.524105640603928</v>
      </c>
      <c r="G57" s="54">
        <f t="shared" si="10"/>
        <v>24.17511728432514</v>
      </c>
      <c r="H57" s="54">
        <f t="shared" si="10"/>
        <v>22.143464231483623</v>
      </c>
      <c r="I57" s="54">
        <f t="shared" si="10"/>
        <v>20.377924397217889</v>
      </c>
      <c r="J57" s="54">
        <f t="shared" si="10"/>
        <v>18.836435716164068</v>
      </c>
      <c r="K57" s="54">
        <f t="shared" si="10"/>
        <v>16.292992037667553</v>
      </c>
      <c r="L57" s="55">
        <f t="shared" si="10"/>
        <v>14.301434990040216</v>
      </c>
      <c r="M57" s="56">
        <f t="shared" si="7"/>
        <v>0.34036872407708219</v>
      </c>
    </row>
    <row r="58" spans="1:13" x14ac:dyDescent="0.2">
      <c r="A58" s="14">
        <f t="shared" si="8"/>
        <v>53</v>
      </c>
      <c r="B58" s="54">
        <f t="shared" si="2"/>
        <v>34.726949353545507</v>
      </c>
      <c r="C58" s="54">
        <f t="shared" si="10"/>
        <v>36.632457590585766</v>
      </c>
      <c r="D58" s="54">
        <f t="shared" si="10"/>
        <v>32.791855196047408</v>
      </c>
      <c r="E58" s="54">
        <f t="shared" si="10"/>
        <v>29.526264123402036</v>
      </c>
      <c r="F58" s="54">
        <f t="shared" si="10"/>
        <v>26.735710929949473</v>
      </c>
      <c r="G58" s="54">
        <f t="shared" si="10"/>
        <v>24.339187741318167</v>
      </c>
      <c r="H58" s="54">
        <f t="shared" si="10"/>
        <v>22.270834365716144</v>
      </c>
      <c r="I58" s="54">
        <f t="shared" si="10"/>
        <v>20.47692390956961</v>
      </c>
      <c r="J58" s="54">
        <f t="shared" si="10"/>
        <v>18.91347667647349</v>
      </c>
      <c r="K58" s="54">
        <f t="shared" si="10"/>
        <v>16.339813898903127</v>
      </c>
      <c r="L58" s="55">
        <f t="shared" si="10"/>
        <v>14.330024690497977</v>
      </c>
      <c r="M58" s="56">
        <f t="shared" si="7"/>
        <v>0.33206704788008073</v>
      </c>
    </row>
    <row r="59" spans="1:13" x14ac:dyDescent="0.2">
      <c r="A59" s="14">
        <f t="shared" si="8"/>
        <v>54</v>
      </c>
      <c r="B59" s="54">
        <f t="shared" si="2"/>
        <v>35.054612786813436</v>
      </c>
      <c r="C59" s="54">
        <f t="shared" si="10"/>
        <v>37.083068087813153</v>
      </c>
      <c r="D59" s="54">
        <f t="shared" si="10"/>
        <v>33.138224595831367</v>
      </c>
      <c r="E59" s="54">
        <f t="shared" si="10"/>
        <v>29.792850118593076</v>
      </c>
      <c r="F59" s="54">
        <f t="shared" si="10"/>
        <v>26.941152958440291</v>
      </c>
      <c r="G59" s="54">
        <f t="shared" si="10"/>
        <v>24.497709921987752</v>
      </c>
      <c r="H59" s="54">
        <f t="shared" si="10"/>
        <v>22.393305648632037</v>
      </c>
      <c r="I59" s="54">
        <f t="shared" si="10"/>
        <v>20.571660285025803</v>
      </c>
      <c r="J59" s="54">
        <f t="shared" si="10"/>
        <v>18.986849019625314</v>
      </c>
      <c r="K59" s="54">
        <f t="shared" si="10"/>
        <v>16.383985466106498</v>
      </c>
      <c r="L59" s="55">
        <f t="shared" si="10"/>
        <v>14.356744036720178</v>
      </c>
      <c r="M59" s="56">
        <f t="shared" si="7"/>
        <v>0.32396785159032304</v>
      </c>
    </row>
    <row r="60" spans="1:13" x14ac:dyDescent="0.2">
      <c r="A60" s="14">
        <f t="shared" si="8"/>
        <v>55</v>
      </c>
      <c r="B60" s="54">
        <f t="shared" si="2"/>
        <v>35.374284429026041</v>
      </c>
      <c r="C60" s="54">
        <f t="shared" si="10"/>
        <v>37.527019316608595</v>
      </c>
      <c r="D60" s="54">
        <f t="shared" si="10"/>
        <v>33.477802438756811</v>
      </c>
      <c r="E60" s="54">
        <f t="shared" si="10"/>
        <v>30.052934016340441</v>
      </c>
      <c r="F60" s="54">
        <f t="shared" si="10"/>
        <v>27.140611238528471</v>
      </c>
      <c r="G60" s="54">
        <f t="shared" si="10"/>
        <v>24.650871449204747</v>
      </c>
      <c r="H60" s="54">
        <f t="shared" si="10"/>
        <v>22.511066497589624</v>
      </c>
      <c r="I60" s="54">
        <f t="shared" si="10"/>
        <v>20.66231710364417</v>
      </c>
      <c r="J60" s="54">
        <f t="shared" si="10"/>
        <v>19.056727441674674</v>
      </c>
      <c r="K60" s="54">
        <f t="shared" si="10"/>
        <v>16.425656755921</v>
      </c>
      <c r="L60" s="55">
        <f t="shared" si="10"/>
        <v>14.381715388329717</v>
      </c>
      <c r="M60" s="56">
        <f t="shared" si="7"/>
        <v>0.3160661966734864</v>
      </c>
    </row>
    <row r="61" spans="1:13" x14ac:dyDescent="0.2">
      <c r="A61" s="14">
        <f t="shared" si="8"/>
        <v>56</v>
      </c>
      <c r="B61" s="54">
        <f t="shared" si="2"/>
        <v>35.686159201916396</v>
      </c>
      <c r="C61" s="54">
        <f t="shared" si="10"/>
        <v>37.964409689806082</v>
      </c>
      <c r="D61" s="54">
        <f t="shared" si="10"/>
        <v>33.810721892605301</v>
      </c>
      <c r="E61" s="54">
        <f t="shared" si="10"/>
        <v>30.306674404386648</v>
      </c>
      <c r="F61" s="54">
        <f t="shared" si="10"/>
        <v>27.334260054148061</v>
      </c>
      <c r="G61" s="54">
        <f t="shared" si="10"/>
        <v>24.798853601105229</v>
      </c>
      <c r="H61" s="54">
        <f t="shared" si="10"/>
        <v>22.624298083125762</v>
      </c>
      <c r="I61" s="54">
        <f t="shared" si="10"/>
        <v>20.749070040121072</v>
      </c>
      <c r="J61" s="54">
        <f t="shared" si="10"/>
        <v>19.123278319816926</v>
      </c>
      <c r="K61" s="54">
        <f t="shared" si="10"/>
        <v>16.464969293481854</v>
      </c>
      <c r="L61" s="55">
        <f t="shared" si="10"/>
        <v>14.405053100114332</v>
      </c>
      <c r="M61" s="56">
        <f t="shared" si="7"/>
        <v>0.30835726504730426</v>
      </c>
    </row>
    <row r="62" spans="1:13" x14ac:dyDescent="0.2">
      <c r="A62" s="14">
        <f t="shared" si="8"/>
        <v>57</v>
      </c>
      <c r="B62" s="54">
        <f t="shared" si="2"/>
        <v>35.990427273028928</v>
      </c>
      <c r="C62" s="54">
        <f t="shared" si="10"/>
        <v>38.395336165862723</v>
      </c>
      <c r="D62" s="54">
        <f t="shared" si="10"/>
        <v>34.13711351402538</v>
      </c>
      <c r="E62" s="54">
        <f t="shared" si="10"/>
        <v>30.554226002480505</v>
      </c>
      <c r="F62" s="54">
        <f t="shared" si="10"/>
        <v>27.522268613002026</v>
      </c>
      <c r="G62" s="54">
        <f t="shared" si="10"/>
        <v>24.941831525646755</v>
      </c>
      <c r="H62" s="54">
        <f t="shared" si="10"/>
        <v>22.733174607679743</v>
      </c>
      <c r="I62" s="54">
        <f t="shared" si="10"/>
        <v>20.832087204213803</v>
      </c>
      <c r="J62" s="54">
        <f t="shared" si="10"/>
        <v>19.186660108523832</v>
      </c>
      <c r="K62" s="54">
        <f t="shared" si="10"/>
        <v>16.502056593067564</v>
      </c>
      <c r="L62" s="55">
        <f t="shared" si="10"/>
        <v>14.426864045707427</v>
      </c>
      <c r="M62" s="56">
        <f t="shared" si="7"/>
        <v>0.30083635614371185</v>
      </c>
    </row>
    <row r="63" spans="1:13" x14ac:dyDescent="0.2">
      <c r="A63" s="14">
        <f t="shared" si="8"/>
        <v>58</v>
      </c>
      <c r="B63" s="54">
        <f t="shared" si="2"/>
        <v>36.287274171675307</v>
      </c>
      <c r="C63" s="54">
        <f t="shared" si="10"/>
        <v>38.819894270352016</v>
      </c>
      <c r="D63" s="54">
        <f t="shared" si="10"/>
        <v>34.457105299731339</v>
      </c>
      <c r="E63" s="54">
        <f t="shared" si="10"/>
        <v>30.795739756718412</v>
      </c>
      <c r="F63" s="54">
        <f t="shared" si="10"/>
        <v>27.704801194413648</v>
      </c>
      <c r="G63" s="54">
        <f t="shared" si="10"/>
        <v>25.079974447909095</v>
      </c>
      <c r="H63" s="54">
        <f t="shared" si="10"/>
        <v>22.837863573597033</v>
      </c>
      <c r="I63" s="54">
        <f t="shared" si="10"/>
        <v>20.911529466503502</v>
      </c>
      <c r="J63" s="54">
        <f t="shared" si="10"/>
        <v>19.24702371681612</v>
      </c>
      <c r="K63" s="54">
        <f t="shared" si="10"/>
        <v>16.537044611544644</v>
      </c>
      <c r="L63" s="55">
        <f t="shared" si="10"/>
        <v>14.447248107009388</v>
      </c>
      <c r="M63" s="56">
        <f t="shared" si="7"/>
        <v>0.29349888404264618</v>
      </c>
    </row>
    <row r="64" spans="1:13" x14ac:dyDescent="0.2">
      <c r="A64" s="14">
        <f t="shared" si="8"/>
        <v>59</v>
      </c>
      <c r="B64" s="54">
        <f t="shared" si="2"/>
        <v>36.576880902062015</v>
      </c>
      <c r="C64" s="54">
        <f t="shared" si="10"/>
        <v>39.238178117139512</v>
      </c>
      <c r="D64" s="54">
        <f t="shared" si="10"/>
        <v>34.770822736697966</v>
      </c>
      <c r="E64" s="54">
        <f t="shared" si="10"/>
        <v>31.03136293158467</v>
      </c>
      <c r="F64" s="54">
        <f t="shared" si="10"/>
        <v>27.882017292871534</v>
      </c>
      <c r="G64" s="54">
        <f t="shared" si="10"/>
        <v>25.213445870384788</v>
      </c>
      <c r="H64" s="54">
        <f t="shared" si="10"/>
        <v>22.938526040825195</v>
      </c>
      <c r="I64" s="54">
        <f t="shared" si="10"/>
        <v>20.987550770129999</v>
      </c>
      <c r="J64" s="54">
        <f t="shared" si="10"/>
        <v>19.304512867570679</v>
      </c>
      <c r="K64" s="54">
        <f t="shared" si="10"/>
        <v>16.570052176145666</v>
      </c>
      <c r="L64" s="55">
        <f t="shared" si="10"/>
        <v>14.466298631590657</v>
      </c>
      <c r="M64" s="56">
        <f t="shared" si="7"/>
        <v>0.28634037467575274</v>
      </c>
    </row>
    <row r="65" spans="1:13" x14ac:dyDescent="0.2">
      <c r="A65" s="14">
        <f t="shared" si="8"/>
        <v>60</v>
      </c>
      <c r="B65" s="54">
        <f t="shared" si="2"/>
        <v>36.859424053658799</v>
      </c>
      <c r="C65" s="54">
        <f t="shared" si="10"/>
        <v>39.650280429245392</v>
      </c>
      <c r="D65" s="54">
        <f t="shared" si="10"/>
        <v>35.07838885137113</v>
      </c>
      <c r="E65" s="54">
        <f t="shared" si="10"/>
        <v>31.261239199746875</v>
      </c>
      <c r="F65" s="54">
        <f t="shared" si="10"/>
        <v>28.05407175739375</v>
      </c>
      <c r="G65" s="54">
        <f t="shared" si="10"/>
        <v>25.342403766496574</v>
      </c>
      <c r="H65" s="54">
        <f t="shared" si="10"/>
        <v>23.035316874698427</v>
      </c>
      <c r="I65" s="54">
        <f t="shared" si="10"/>
        <v>21.06029842910273</v>
      </c>
      <c r="J65" s="54">
        <f t="shared" si="10"/>
        <v>19.359264439717879</v>
      </c>
      <c r="K65" s="54">
        <f t="shared" si="10"/>
        <v>16.601191388033421</v>
      </c>
      <c r="L65" s="55">
        <f t="shared" si="10"/>
        <v>14.484102860171285</v>
      </c>
      <c r="M65" s="56">
        <f t="shared" si="7"/>
        <v>0.2793564630982957</v>
      </c>
    </row>
    <row r="66" spans="1:13" x14ac:dyDescent="0.2">
      <c r="A66" s="14">
        <f t="shared" si="8"/>
        <v>61</v>
      </c>
      <c r="B66" s="54">
        <f t="shared" si="2"/>
        <v>37.135075908875187</v>
      </c>
      <c r="C66" s="54">
        <f t="shared" ref="C66:L75" si="11">-PV(+(1+C$5)^(1/12)-1,+$A66*12,1/12)</f>
        <v>40.056292559398983</v>
      </c>
      <c r="D66" s="54">
        <f t="shared" si="11"/>
        <v>35.379924257913444</v>
      </c>
      <c r="E66" s="54">
        <f t="shared" si="11"/>
        <v>31.48550872966122</v>
      </c>
      <c r="F66" s="54">
        <f t="shared" si="11"/>
        <v>28.221114926832797</v>
      </c>
      <c r="G66" s="54">
        <f t="shared" si="11"/>
        <v>25.467000767570756</v>
      </c>
      <c r="H66" s="54">
        <f t="shared" si="11"/>
        <v>23.128384984191918</v>
      </c>
      <c r="I66" s="54">
        <f t="shared" si="11"/>
        <v>21.129913413765628</v>
      </c>
      <c r="J66" s="54">
        <f t="shared" si="11"/>
        <v>19.411408794143785</v>
      </c>
      <c r="K66" s="54">
        <f t="shared" si="11"/>
        <v>16.630568003021875</v>
      </c>
      <c r="L66" s="55">
        <f t="shared" si="11"/>
        <v>14.500742326134489</v>
      </c>
      <c r="M66" s="56">
        <f t="shared" si="7"/>
        <v>0.27254289082760602</v>
      </c>
    </row>
    <row r="67" spans="1:13" x14ac:dyDescent="0.2">
      <c r="A67" s="14">
        <f t="shared" si="8"/>
        <v>62</v>
      </c>
      <c r="B67" s="54">
        <f t="shared" si="2"/>
        <v>37.404004548110677</v>
      </c>
      <c r="C67" s="54">
        <f t="shared" si="11"/>
        <v>40.456304510289236</v>
      </c>
      <c r="D67" s="54">
        <f t="shared" si="11"/>
        <v>35.675547205503953</v>
      </c>
      <c r="E67" s="54">
        <f t="shared" si="11"/>
        <v>31.704308271041068</v>
      </c>
      <c r="F67" s="54">
        <f t="shared" si="11"/>
        <v>28.383292761239634</v>
      </c>
      <c r="G67" s="54">
        <f t="shared" si="11"/>
        <v>25.587384343487841</v>
      </c>
      <c r="H67" s="54">
        <f t="shared" si="11"/>
        <v>23.217873551012588</v>
      </c>
      <c r="I67" s="54">
        <f t="shared" si="11"/>
        <v>21.196530623969359</v>
      </c>
      <c r="J67" s="54">
        <f t="shared" si="11"/>
        <v>19.461070084073224</v>
      </c>
      <c r="K67" s="54">
        <f t="shared" si="11"/>
        <v>16.658281790746827</v>
      </c>
      <c r="L67" s="55">
        <f t="shared" si="11"/>
        <v>14.516293228903837</v>
      </c>
      <c r="M67" s="56">
        <f t="shared" si="7"/>
        <v>0.26589550324644523</v>
      </c>
    </row>
    <row r="68" spans="1:13" x14ac:dyDescent="0.2">
      <c r="A68" s="14">
        <f t="shared" si="8"/>
        <v>63</v>
      </c>
      <c r="B68" s="54">
        <f t="shared" si="2"/>
        <v>37.666373952242871</v>
      </c>
      <c r="C68" s="54">
        <f t="shared" si="11"/>
        <v>40.850404954516065</v>
      </c>
      <c r="D68" s="54">
        <f t="shared" si="11"/>
        <v>35.965373624710331</v>
      </c>
      <c r="E68" s="54">
        <f t="shared" si="11"/>
        <v>31.91777123824092</v>
      </c>
      <c r="F68" s="54">
        <f t="shared" si="11"/>
        <v>28.540746969401617</v>
      </c>
      <c r="G68" s="54">
        <f t="shared" si="11"/>
        <v>25.703696977224162</v>
      </c>
      <c r="H68" s="54">
        <f t="shared" si="11"/>
        <v>23.303920249878612</v>
      </c>
      <c r="I68" s="54">
        <f t="shared" si="11"/>
        <v>21.260279150480109</v>
      </c>
      <c r="J68" s="54">
        <f t="shared" si="11"/>
        <v>19.50836655067268</v>
      </c>
      <c r="K68" s="54">
        <f t="shared" si="11"/>
        <v>16.684426873506219</v>
      </c>
      <c r="L68" s="55">
        <f t="shared" si="11"/>
        <v>14.530826782893881</v>
      </c>
      <c r="M68" s="56">
        <f t="shared" si="7"/>
        <v>0.25941024706970306</v>
      </c>
    </row>
    <row r="69" spans="1:13" x14ac:dyDescent="0.2">
      <c r="A69" s="14">
        <f t="shared" si="8"/>
        <v>64</v>
      </c>
      <c r="B69" s="54">
        <f t="shared" si="2"/>
        <v>37.922344102615739</v>
      </c>
      <c r="C69" s="54">
        <f t="shared" si="11"/>
        <v>41.238681254246941</v>
      </c>
      <c r="D69" s="54">
        <f t="shared" si="11"/>
        <v>36.249517172951876</v>
      </c>
      <c r="E69" s="54">
        <f t="shared" si="11"/>
        <v>32.126027791606624</v>
      </c>
      <c r="F69" s="54">
        <f t="shared" si="11"/>
        <v>28.693615132665673</v>
      </c>
      <c r="G69" s="54">
        <f t="shared" si="11"/>
        <v>25.816076333491132</v>
      </c>
      <c r="H69" s="54">
        <f t="shared" si="11"/>
        <v>23.386657460326713</v>
      </c>
      <c r="I69" s="54">
        <f t="shared" si="11"/>
        <v>21.32128252513154</v>
      </c>
      <c r="J69" s="54">
        <f t="shared" si="11"/>
        <v>19.553410804576931</v>
      </c>
      <c r="K69" s="54">
        <f t="shared" si="11"/>
        <v>16.709092045920734</v>
      </c>
      <c r="L69" s="55">
        <f t="shared" si="11"/>
        <v>14.544409543632243</v>
      </c>
      <c r="M69" s="56">
        <f t="shared" si="7"/>
        <v>0.25308316787288132</v>
      </c>
    </row>
    <row r="70" spans="1:13" x14ac:dyDescent="0.2">
      <c r="A70" s="14">
        <f t="shared" si="8"/>
        <v>65</v>
      </c>
      <c r="B70" s="54">
        <f t="shared" si="2"/>
        <v>38.172071078589276</v>
      </c>
      <c r="C70" s="54">
        <f t="shared" si="11"/>
        <v>41.621219480582781</v>
      </c>
      <c r="D70" s="54">
        <f t="shared" si="11"/>
        <v>36.528089279071047</v>
      </c>
      <c r="E70" s="54">
        <f t="shared" si="11"/>
        <v>32.329204916841462</v>
      </c>
      <c r="F70" s="54">
        <f t="shared" si="11"/>
        <v>28.842030825155053</v>
      </c>
      <c r="G70" s="54">
        <f t="shared" si="11"/>
        <v>25.92465542167178</v>
      </c>
      <c r="H70" s="54">
        <f t="shared" si="11"/>
        <v>23.466212470372966</v>
      </c>
      <c r="I70" s="54">
        <f t="shared" si="11"/>
        <v>21.379658960204683</v>
      </c>
      <c r="J70" s="54">
        <f t="shared" si="11"/>
        <v>19.596310094009546</v>
      </c>
      <c r="K70" s="54">
        <f t="shared" si="11"/>
        <v>16.732361076500467</v>
      </c>
      <c r="L70" s="55">
        <f t="shared" si="11"/>
        <v>14.557103712546597</v>
      </c>
      <c r="M70" s="56">
        <f t="shared" ref="M70:M84" si="12">IF(A70&gt;=16,-PV(+(1+B$5)^(1/12)-1,+($A70-15)*12,0,1)*(-PV(+(1+B$4)^(1/12)-1,+$A$20*12,0,1)),-PV(+(1+B$4)^(1/12)-1,+$A70*12,0,1))</f>
        <v>0.24691040768086023</v>
      </c>
    </row>
    <row r="71" spans="1:13" x14ac:dyDescent="0.2">
      <c r="A71" s="14">
        <f t="shared" ref="A71:A84" si="13">A70+1</f>
        <v>66</v>
      </c>
      <c r="B71" s="54">
        <f t="shared" ref="B71:B90" si="14">IF(A71&gt;15,-PV(+(1+B$5)^(1/12)-1,+($A71-15)*12,1/12)*((1/(1+B$4))^15)+B$20,-PV(+(1+B$4)^(1/12)-1,+$A71*12,1/12))</f>
        <v>38.415707152709786</v>
      </c>
      <c r="C71" s="54">
        <f t="shared" si="11"/>
        <v>41.998104432637788</v>
      </c>
      <c r="D71" s="54">
        <f t="shared" si="11"/>
        <v>36.80119918703101</v>
      </c>
      <c r="E71" s="54">
        <f t="shared" si="11"/>
        <v>32.527426502436427</v>
      </c>
      <c r="F71" s="54">
        <f t="shared" si="11"/>
        <v>28.986123730484547</v>
      </c>
      <c r="G71" s="54">
        <f t="shared" si="11"/>
        <v>26.029562753247287</v>
      </c>
      <c r="H71" s="54">
        <f t="shared" si="11"/>
        <v>23.542707672340516</v>
      </c>
      <c r="I71" s="54">
        <f t="shared" si="11"/>
        <v>21.435521577499554</v>
      </c>
      <c r="J71" s="54">
        <f t="shared" si="11"/>
        <v>19.637166560135849</v>
      </c>
      <c r="K71" s="54">
        <f t="shared" si="11"/>
        <v>16.754312992141728</v>
      </c>
      <c r="L71" s="55">
        <f t="shared" si="11"/>
        <v>14.568967421812351</v>
      </c>
      <c r="M71" s="56">
        <f t="shared" si="12"/>
        <v>0.2408882026154737</v>
      </c>
    </row>
    <row r="72" spans="1:13" x14ac:dyDescent="0.2">
      <c r="A72" s="14">
        <f t="shared" si="13"/>
        <v>67</v>
      </c>
      <c r="B72" s="54">
        <f t="shared" si="14"/>
        <v>38.653400883559073</v>
      </c>
      <c r="C72" s="54">
        <f t="shared" si="11"/>
        <v>42.369419656337307</v>
      </c>
      <c r="D72" s="54">
        <f t="shared" si="11"/>
        <v>37.068953998756456</v>
      </c>
      <c r="E72" s="54">
        <f t="shared" si="11"/>
        <v>32.720813415212007</v>
      </c>
      <c r="F72" s="54">
        <f t="shared" si="11"/>
        <v>29.126019755076282</v>
      </c>
      <c r="G72" s="54">
        <f t="shared" si="11"/>
        <v>26.130922493899948</v>
      </c>
      <c r="H72" s="54">
        <f t="shared" si="11"/>
        <v>23.616260751155462</v>
      </c>
      <c r="I72" s="54">
        <f t="shared" si="11"/>
        <v>21.488978627542494</v>
      </c>
      <c r="J72" s="54">
        <f t="shared" si="11"/>
        <v>19.676077480256136</v>
      </c>
      <c r="K72" s="54">
        <f t="shared" si="11"/>
        <v>16.775022346520274</v>
      </c>
      <c r="L72" s="55">
        <f t="shared" si="11"/>
        <v>14.580055000565391</v>
      </c>
      <c r="M72" s="56">
        <f t="shared" si="12"/>
        <v>0.23501288060046249</v>
      </c>
    </row>
    <row r="73" spans="1:13" x14ac:dyDescent="0.2">
      <c r="A73" s="14">
        <f t="shared" si="13"/>
        <v>68</v>
      </c>
      <c r="B73" s="54">
        <f t="shared" si="14"/>
        <v>38.885297206338876</v>
      </c>
      <c r="C73" s="54">
        <f t="shared" si="11"/>
        <v>42.735247462937821</v>
      </c>
      <c r="D73" s="54">
        <f t="shared" si="11"/>
        <v>37.331458716134364</v>
      </c>
      <c r="E73" s="54">
        <f t="shared" si="11"/>
        <v>32.90948357401745</v>
      </c>
      <c r="F73" s="54">
        <f t="shared" si="11"/>
        <v>29.261841138175061</v>
      </c>
      <c r="G73" s="54">
        <f t="shared" si="11"/>
        <v>26.228854610472574</v>
      </c>
      <c r="H73" s="54">
        <f t="shared" si="11"/>
        <v>23.686984865400614</v>
      </c>
      <c r="I73" s="54">
        <f t="shared" si="11"/>
        <v>21.540133699353916</v>
      </c>
      <c r="J73" s="54">
        <f t="shared" si="11"/>
        <v>19.713135499418318</v>
      </c>
      <c r="K73" s="54">
        <f t="shared" si="11"/>
        <v>16.794559473292484</v>
      </c>
      <c r="L73" s="55">
        <f t="shared" si="11"/>
        <v>14.590417223699072</v>
      </c>
      <c r="M73" s="56">
        <f t="shared" si="12"/>
        <v>0.22928085912240276</v>
      </c>
    </row>
    <row r="74" spans="1:13" x14ac:dyDescent="0.2">
      <c r="A74" s="14">
        <f t="shared" si="13"/>
        <v>69</v>
      </c>
      <c r="B74" s="54">
        <f t="shared" si="14"/>
        <v>39.111537521245985</v>
      </c>
      <c r="C74" s="54">
        <f t="shared" si="11"/>
        <v>43.095668947273303</v>
      </c>
      <c r="D74" s="54">
        <f t="shared" si="11"/>
        <v>37.588816282191125</v>
      </c>
      <c r="E74" s="54">
        <f t="shared" si="11"/>
        <v>33.093552021632512</v>
      </c>
      <c r="F74" s="54">
        <f t="shared" si="11"/>
        <v>29.393706558659314</v>
      </c>
      <c r="G74" s="54">
        <f t="shared" si="11"/>
        <v>26.323475012958195</v>
      </c>
      <c r="H74" s="54">
        <f t="shared" si="11"/>
        <v>23.754988821405558</v>
      </c>
      <c r="I74" s="54">
        <f t="shared" si="11"/>
        <v>21.589085921183031</v>
      </c>
      <c r="J74" s="54">
        <f t="shared" si="11"/>
        <v>19.748428851001346</v>
      </c>
      <c r="K74" s="54">
        <f t="shared" si="11"/>
        <v>16.812990724964383</v>
      </c>
      <c r="L74" s="55">
        <f t="shared" si="11"/>
        <v>14.600101544384756</v>
      </c>
      <c r="M74" s="56">
        <f t="shared" si="12"/>
        <v>0.22368864304624692</v>
      </c>
    </row>
    <row r="75" spans="1:13" x14ac:dyDescent="0.2">
      <c r="A75" s="14">
        <f t="shared" si="13"/>
        <v>70</v>
      </c>
      <c r="B75" s="54">
        <f t="shared" si="14"/>
        <v>39.332259779691952</v>
      </c>
      <c r="C75" s="54">
        <f t="shared" si="11"/>
        <v>43.450764005731905</v>
      </c>
      <c r="D75" s="54">
        <f t="shared" si="11"/>
        <v>37.841127621462462</v>
      </c>
      <c r="E75" s="54">
        <f t="shared" si="11"/>
        <v>33.273130994915498</v>
      </c>
      <c r="F75" s="54">
        <f t="shared" si="11"/>
        <v>29.521731238741111</v>
      </c>
      <c r="G75" s="54">
        <f t="shared" si="11"/>
        <v>26.414895691688272</v>
      </c>
      <c r="H75" s="54">
        <f t="shared" si="11"/>
        <v>23.820377240641083</v>
      </c>
      <c r="I75" s="54">
        <f t="shared" si="11"/>
        <v>21.635930152598455</v>
      </c>
      <c r="J75" s="54">
        <f t="shared" si="11"/>
        <v>19.782041566794703</v>
      </c>
      <c r="K75" s="54">
        <f t="shared" si="11"/>
        <v>16.830378698239759</v>
      </c>
      <c r="L75" s="55">
        <f t="shared" si="11"/>
        <v>14.609152311380726</v>
      </c>
      <c r="M75" s="56">
        <f t="shared" si="12"/>
        <v>0.21823282248414363</v>
      </c>
    </row>
    <row r="76" spans="1:13" x14ac:dyDescent="0.2">
      <c r="A76" s="14">
        <f t="shared" si="13"/>
        <v>71</v>
      </c>
      <c r="B76" s="54">
        <f t="shared" si="14"/>
        <v>39.54759856841973</v>
      </c>
      <c r="C76" s="54">
        <f t="shared" ref="C76:L90" si="15">-PV(+(1+C$5)^(1/12)-1,+$A76*12,1/12)</f>
        <v>43.800611353966978</v>
      </c>
      <c r="D76" s="54">
        <f t="shared" si="15"/>
        <v>38.088491679571611</v>
      </c>
      <c r="E76" s="54">
        <f t="shared" si="15"/>
        <v>33.448329993240371</v>
      </c>
      <c r="F76" s="54">
        <f t="shared" si="15"/>
        <v>29.646027044645766</v>
      </c>
      <c r="G76" s="54">
        <f t="shared" si="15"/>
        <v>26.503224849881576</v>
      </c>
      <c r="H76" s="54">
        <f t="shared" si="15"/>
        <v>23.883250720675246</v>
      </c>
      <c r="I76" s="54">
        <f t="shared" si="15"/>
        <v>21.680757168306993</v>
      </c>
      <c r="J76" s="54">
        <f t="shared" si="15"/>
        <v>19.814053677074092</v>
      </c>
      <c r="K76" s="54">
        <f t="shared" si="15"/>
        <v>16.846782446612757</v>
      </c>
      <c r="L76" s="55">
        <f t="shared" si="15"/>
        <v>14.617610972124618</v>
      </c>
      <c r="M76" s="56">
        <f t="shared" si="12"/>
        <v>0.21291007071623799</v>
      </c>
    </row>
    <row r="77" spans="1:13" x14ac:dyDescent="0.2">
      <c r="A77" s="14">
        <f t="shared" si="13"/>
        <v>72</v>
      </c>
      <c r="B77" s="54">
        <f t="shared" si="14"/>
        <v>39.757685191568768</v>
      </c>
      <c r="C77" s="54">
        <f t="shared" si="15"/>
        <v>44.145288544346364</v>
      </c>
      <c r="D77" s="54">
        <f t="shared" si="15"/>
        <v>38.331005462031563</v>
      </c>
      <c r="E77" s="54">
        <f t="shared" si="15"/>
        <v>33.619255845264625</v>
      </c>
      <c r="F77" s="54">
        <f t="shared" si="15"/>
        <v>29.766702584359024</v>
      </c>
      <c r="G77" s="54">
        <f t="shared" si="15"/>
        <v>26.588567031710859</v>
      </c>
      <c r="H77" s="54">
        <f t="shared" si="15"/>
        <v>23.943705989938859</v>
      </c>
      <c r="I77" s="54">
        <f t="shared" si="15"/>
        <v>21.723653834056787</v>
      </c>
      <c r="J77" s="54">
        <f t="shared" si="15"/>
        <v>19.844541401149701</v>
      </c>
      <c r="K77" s="54">
        <f t="shared" si="15"/>
        <v>16.862257680926902</v>
      </c>
      <c r="L77" s="55">
        <f t="shared" si="15"/>
        <v>14.625516262539472</v>
      </c>
      <c r="M77" s="56">
        <f t="shared" si="12"/>
        <v>0.2077171421621837</v>
      </c>
    </row>
    <row r="78" spans="1:13" x14ac:dyDescent="0.2">
      <c r="A78" s="14">
        <f t="shared" si="13"/>
        <v>73</v>
      </c>
      <c r="B78" s="54">
        <f t="shared" si="14"/>
        <v>39.962647750738569</v>
      </c>
      <c r="C78" s="54">
        <f t="shared" si="15"/>
        <v>44.48487198314379</v>
      </c>
      <c r="D78" s="54">
        <f t="shared" si="15"/>
        <v>38.568764072286427</v>
      </c>
      <c r="E78" s="54">
        <f t="shared" si="15"/>
        <v>33.78601277406878</v>
      </c>
      <c r="F78" s="54">
        <f t="shared" si="15"/>
        <v>29.883863302527235</v>
      </c>
      <c r="G78" s="54">
        <f t="shared" si="15"/>
        <v>26.671023246038668</v>
      </c>
      <c r="H78" s="54">
        <f t="shared" si="15"/>
        <v>24.001836056538494</v>
      </c>
      <c r="I78" s="54">
        <f t="shared" si="15"/>
        <v>21.764703274965679</v>
      </c>
      <c r="J78" s="54">
        <f t="shared" si="15"/>
        <v>19.873577328840756</v>
      </c>
      <c r="K78" s="54">
        <f t="shared" si="15"/>
        <v>16.876856958581762</v>
      </c>
      <c r="L78" s="55">
        <f t="shared" si="15"/>
        <v>14.632904384422513</v>
      </c>
      <c r="M78" s="56">
        <f t="shared" si="12"/>
        <v>0.2026508704021307</v>
      </c>
    </row>
    <row r="79" spans="1:13" x14ac:dyDescent="0.2">
      <c r="A79" s="14">
        <f t="shared" si="13"/>
        <v>74</v>
      </c>
      <c r="B79" s="54">
        <f t="shared" si="14"/>
        <v>40.162611223099347</v>
      </c>
      <c r="C79" s="54">
        <f t="shared" si="15"/>
        <v>44.819436947476227</v>
      </c>
      <c r="D79" s="54">
        <f t="shared" si="15"/>
        <v>38.80186074900687</v>
      </c>
      <c r="E79" s="54">
        <f t="shared" si="15"/>
        <v>33.94870246070699</v>
      </c>
      <c r="F79" s="54">
        <f t="shared" si="15"/>
        <v>29.997611572593463</v>
      </c>
      <c r="G79" s="54">
        <f t="shared" si="15"/>
        <v>26.750691085968914</v>
      </c>
      <c r="H79" s="54">
        <f t="shared" si="15"/>
        <v>24.057730351345828</v>
      </c>
      <c r="I79" s="54">
        <f t="shared" si="15"/>
        <v>21.803985036600988</v>
      </c>
      <c r="J79" s="54">
        <f t="shared" si="15"/>
        <v>19.90123059330843</v>
      </c>
      <c r="K79" s="54">
        <f t="shared" si="15"/>
        <v>16.890629862029737</v>
      </c>
      <c r="L79" s="55">
        <f t="shared" si="15"/>
        <v>14.639809171229095</v>
      </c>
      <c r="M79" s="56">
        <f t="shared" si="12"/>
        <v>0.19770816624598148</v>
      </c>
    </row>
    <row r="80" spans="1:13" x14ac:dyDescent="0.2">
      <c r="A80" s="14">
        <f t="shared" si="13"/>
        <v>75</v>
      </c>
      <c r="B80" s="54">
        <f t="shared" si="14"/>
        <v>40.357697537597673</v>
      </c>
      <c r="C80" s="54">
        <f t="shared" si="15"/>
        <v>45.149057601990947</v>
      </c>
      <c r="D80" s="54">
        <f t="shared" si="15"/>
        <v>39.030386902654364</v>
      </c>
      <c r="E80" s="54">
        <f t="shared" si="15"/>
        <v>34.107424106207674</v>
      </c>
      <c r="F80" s="54">
        <f t="shared" si="15"/>
        <v>30.108046786249986</v>
      </c>
      <c r="G80" s="54">
        <f t="shared" si="15"/>
        <v>26.827664844355628</v>
      </c>
      <c r="H80" s="54">
        <f t="shared" si="15"/>
        <v>24.111474865583652</v>
      </c>
      <c r="I80" s="54">
        <f t="shared" si="15"/>
        <v>21.841575239122815</v>
      </c>
      <c r="J80" s="54">
        <f t="shared" si="15"/>
        <v>19.927567035658594</v>
      </c>
      <c r="K80" s="54">
        <f t="shared" si="15"/>
        <v>16.903623167169339</v>
      </c>
      <c r="L80" s="55">
        <f t="shared" si="15"/>
        <v>14.646262243010943</v>
      </c>
      <c r="M80" s="56">
        <f t="shared" si="12"/>
        <v>0.19288601584973827</v>
      </c>
    </row>
    <row r="81" spans="1:13" x14ac:dyDescent="0.2">
      <c r="A81" s="14">
        <f t="shared" si="13"/>
        <v>76</v>
      </c>
      <c r="B81" s="54">
        <f t="shared" si="14"/>
        <v>40.548025649303355</v>
      </c>
      <c r="C81" s="54">
        <f t="shared" si="15"/>
        <v>45.473807015305937</v>
      </c>
      <c r="D81" s="54">
        <f t="shared" si="15"/>
        <v>39.254432151328395</v>
      </c>
      <c r="E81" s="54">
        <f t="shared" si="15"/>
        <v>34.262274492061998</v>
      </c>
      <c r="F81" s="54">
        <f t="shared" si="15"/>
        <v>30.215265440285453</v>
      </c>
      <c r="G81" s="54">
        <f t="shared" si="15"/>
        <v>26.902035625405595</v>
      </c>
      <c r="H81" s="54">
        <f t="shared" si="15"/>
        <v>24.16315228312002</v>
      </c>
      <c r="I81" s="54">
        <f t="shared" si="15"/>
        <v>21.877546724789632</v>
      </c>
      <c r="J81" s="54">
        <f t="shared" si="15"/>
        <v>19.952649361706367</v>
      </c>
      <c r="K81" s="54">
        <f t="shared" si="15"/>
        <v>16.915881002206699</v>
      </c>
      <c r="L81" s="55">
        <f t="shared" si="15"/>
        <v>14.652293151218281</v>
      </c>
      <c r="M81" s="56">
        <f t="shared" si="12"/>
        <v>0.18818147887779371</v>
      </c>
    </row>
    <row r="82" spans="1:13" x14ac:dyDescent="0.2">
      <c r="A82" s="14">
        <f t="shared" si="13"/>
        <v>77</v>
      </c>
      <c r="B82" s="54">
        <f t="shared" si="14"/>
        <v>40.73371161194305</v>
      </c>
      <c r="C82" s="54">
        <f t="shared" si="15"/>
        <v>45.793757176207407</v>
      </c>
      <c r="D82" s="54">
        <f t="shared" si="15"/>
        <v>39.474084355910755</v>
      </c>
      <c r="E82" s="54">
        <f t="shared" si="15"/>
        <v>34.413348039236958</v>
      </c>
      <c r="F82" s="54">
        <f t="shared" si="15"/>
        <v>30.319361220902412</v>
      </c>
      <c r="G82" s="54">
        <f t="shared" si="15"/>
        <v>26.973891452507015</v>
      </c>
      <c r="H82" s="54">
        <f t="shared" si="15"/>
        <v>24.21284210767422</v>
      </c>
      <c r="I82" s="54">
        <f t="shared" si="15"/>
        <v>21.911969199111944</v>
      </c>
      <c r="J82" s="54">
        <f t="shared" si="15"/>
        <v>19.976537291275683</v>
      </c>
      <c r="K82" s="54">
        <f t="shared" si="15"/>
        <v>16.927444997524962</v>
      </c>
      <c r="L82" s="55">
        <f t="shared" si="15"/>
        <v>14.657929514028879</v>
      </c>
      <c r="M82" s="56">
        <f t="shared" si="12"/>
        <v>0.18359168671004289</v>
      </c>
    </row>
    <row r="83" spans="1:13" x14ac:dyDescent="0.2">
      <c r="A83" s="14">
        <f t="shared" si="13"/>
        <v>78</v>
      </c>
      <c r="B83" s="54">
        <f t="shared" si="14"/>
        <v>40.914868648664701</v>
      </c>
      <c r="C83" s="54">
        <f t="shared" si="15"/>
        <v>46.108979009607879</v>
      </c>
      <c r="D83" s="54">
        <f t="shared" si="15"/>
        <v>39.689429654520922</v>
      </c>
      <c r="E83" s="54">
        <f t="shared" si="15"/>
        <v>34.560736865749107</v>
      </c>
      <c r="F83" s="54">
        <f t="shared" si="15"/>
        <v>30.420425085579073</v>
      </c>
      <c r="G83" s="54">
        <f t="shared" si="15"/>
        <v>27.04331737241176</v>
      </c>
      <c r="H83" s="54">
        <f t="shared" si="15"/>
        <v>24.260620785130182</v>
      </c>
      <c r="I83" s="54">
        <f t="shared" si="15"/>
        <v>21.944909365927554</v>
      </c>
      <c r="J83" s="54">
        <f t="shared" si="15"/>
        <v>19.99928770038931</v>
      </c>
      <c r="K83" s="54">
        <f t="shared" si="15"/>
        <v>16.938354427070497</v>
      </c>
      <c r="L83" s="55">
        <f t="shared" si="15"/>
        <v>14.663197142823824</v>
      </c>
      <c r="M83" s="56">
        <f t="shared" si="12"/>
        <v>0.17911384069272504</v>
      </c>
    </row>
    <row r="84" spans="1:13" x14ac:dyDescent="0.2">
      <c r="A84" s="14">
        <f t="shared" si="13"/>
        <v>79</v>
      </c>
      <c r="B84" s="54">
        <f t="shared" si="14"/>
        <v>41.09160722107606</v>
      </c>
      <c r="C84" s="54">
        <f t="shared" si="15"/>
        <v>46.419542392268418</v>
      </c>
      <c r="D84" s="54">
        <f t="shared" si="15"/>
        <v>39.900552496295589</v>
      </c>
      <c r="E84" s="54">
        <f t="shared" si="15"/>
        <v>34.704530842834131</v>
      </c>
      <c r="F84" s="54">
        <f t="shared" si="15"/>
        <v>30.518545342546698</v>
      </c>
      <c r="G84" s="54">
        <f t="shared" si="15"/>
        <v>27.110395555894613</v>
      </c>
      <c r="H84" s="54">
        <f t="shared" si="15"/>
        <v>24.306561821145529</v>
      </c>
      <c r="I84" s="54">
        <f t="shared" si="15"/>
        <v>21.9764310566602</v>
      </c>
      <c r="J84" s="54">
        <f t="shared" si="15"/>
        <v>20.020954756688006</v>
      </c>
      <c r="K84" s="54">
        <f t="shared" si="15"/>
        <v>16.94864634173609</v>
      </c>
      <c r="L84" s="55">
        <f t="shared" si="15"/>
        <v>14.668120160389201</v>
      </c>
      <c r="M84" s="56">
        <f t="shared" si="12"/>
        <v>0.17474521043192712</v>
      </c>
    </row>
    <row r="85" spans="1:13" x14ac:dyDescent="0.2">
      <c r="A85" s="14">
        <f t="shared" ref="A85:A90" si="16">A84+1</f>
        <v>80</v>
      </c>
      <c r="B85" s="54">
        <f t="shared" si="14"/>
        <v>41.264035096599343</v>
      </c>
      <c r="C85" s="54">
        <f t="shared" si="15"/>
        <v>46.725516168288685</v>
      </c>
      <c r="D85" s="54">
        <f t="shared" si="15"/>
        <v>40.107535674506053</v>
      </c>
      <c r="E85" s="54">
        <f t="shared" si="15"/>
        <v>34.844817649746354</v>
      </c>
      <c r="F85" s="54">
        <f t="shared" si="15"/>
        <v>30.61380772795216</v>
      </c>
      <c r="G85" s="54">
        <f t="shared" si="15"/>
        <v>27.175205395008479</v>
      </c>
      <c r="H85" s="54">
        <f t="shared" si="15"/>
        <v>24.350735894237207</v>
      </c>
      <c r="I85" s="54">
        <f t="shared" si="15"/>
        <v>22.00659535401201</v>
      </c>
      <c r="J85" s="54">
        <f t="shared" si="15"/>
        <v>20.041590048401048</v>
      </c>
      <c r="K85" s="54">
        <f t="shared" si="15"/>
        <v>16.9583556951942</v>
      </c>
      <c r="L85" s="55">
        <f t="shared" si="15"/>
        <v>14.672721111384876</v>
      </c>
      <c r="M85" s="56">
        <f t="shared" ref="M85:M90" si="17">IF(A85&gt;=16,-PV(+(1+B$5)^(1/12)-1,+($A85-15)*12,0,1)*(-PV(+(1+B$4)^(1/12)-1,+$A$20*12,0,1)),-PV(+(1+B$4)^(1/12)-1,+$A85*12,0,1))</f>
        <v>0.17048313212870964</v>
      </c>
    </row>
    <row r="86" spans="1:13" x14ac:dyDescent="0.2">
      <c r="A86" s="14">
        <f t="shared" si="16"/>
        <v>81</v>
      </c>
      <c r="B86" s="54">
        <f t="shared" si="14"/>
        <v>41.432257414183034</v>
      </c>
      <c r="C86" s="54">
        <f t="shared" si="15"/>
        <v>47.026968164367744</v>
      </c>
      <c r="D86" s="54">
        <f t="shared" si="15"/>
        <v>40.310460359026116</v>
      </c>
      <c r="E86" s="54">
        <f t="shared" si="15"/>
        <v>34.981682827221682</v>
      </c>
      <c r="F86" s="54">
        <f t="shared" si="15"/>
        <v>30.706295480772997</v>
      </c>
      <c r="G86" s="54">
        <f t="shared" si="15"/>
        <v>27.237823597050863</v>
      </c>
      <c r="H86" s="54">
        <f t="shared" si="15"/>
        <v>24.393210964517674</v>
      </c>
      <c r="I86" s="54">
        <f t="shared" si="15"/>
        <v>22.035460710329531</v>
      </c>
      <c r="J86" s="54">
        <f t="shared" si="15"/>
        <v>20.061242707175371</v>
      </c>
      <c r="K86" s="54">
        <f t="shared" si="15"/>
        <v>16.967515462607512</v>
      </c>
      <c r="L86" s="55">
        <f t="shared" si="15"/>
        <v>14.677021065586443</v>
      </c>
      <c r="M86" s="56">
        <f t="shared" si="17"/>
        <v>0.16632500695483887</v>
      </c>
    </row>
    <row r="87" spans="1:13" x14ac:dyDescent="0.2">
      <c r="A87" s="14">
        <f t="shared" si="16"/>
        <v>82</v>
      </c>
      <c r="B87" s="54">
        <f t="shared" si="14"/>
        <v>41.596376748411032</v>
      </c>
      <c r="C87" s="54">
        <f t="shared" si="15"/>
        <v>47.323965204839737</v>
      </c>
      <c r="D87" s="54">
        <f t="shared" si="15"/>
        <v>40.509406128163434</v>
      </c>
      <c r="E87" s="54">
        <f t="shared" si="15"/>
        <v>35.115209829636655</v>
      </c>
      <c r="F87" s="54">
        <f t="shared" si="15"/>
        <v>30.796089415550515</v>
      </c>
      <c r="G87" s="54">
        <f t="shared" si="15"/>
        <v>27.29832427535268</v>
      </c>
      <c r="H87" s="54">
        <f t="shared" si="15"/>
        <v>24.434052378248886</v>
      </c>
      <c r="I87" s="54">
        <f t="shared" si="15"/>
        <v>22.063083060872611</v>
      </c>
      <c r="J87" s="54">
        <f t="shared" si="15"/>
        <v>20.079959525055681</v>
      </c>
      <c r="K87" s="54">
        <f t="shared" si="15"/>
        <v>16.976156752620071</v>
      </c>
      <c r="L87" s="55">
        <f t="shared" si="15"/>
        <v>14.681039714372954</v>
      </c>
      <c r="M87" s="56">
        <f t="shared" si="17"/>
        <v>0.16226829946813576</v>
      </c>
    </row>
    <row r="88" spans="1:13" x14ac:dyDescent="0.2">
      <c r="A88" s="14">
        <f t="shared" si="16"/>
        <v>83</v>
      </c>
      <c r="B88" s="54">
        <f t="shared" si="14"/>
        <v>41.756493172048096</v>
      </c>
      <c r="C88" s="54">
        <f t="shared" si="15"/>
        <v>47.616573126487005</v>
      </c>
      <c r="D88" s="54">
        <f t="shared" si="15"/>
        <v>40.704450999866687</v>
      </c>
      <c r="E88" s="54">
        <f t="shared" si="15"/>
        <v>35.245480075895152</v>
      </c>
      <c r="F88" s="54">
        <f t="shared" si="15"/>
        <v>30.883267993004413</v>
      </c>
      <c r="G88" s="54">
        <f t="shared" si="15"/>
        <v>27.356779036996944</v>
      </c>
      <c r="H88" s="54">
        <f t="shared" si="15"/>
        <v>24.473322968375054</v>
      </c>
      <c r="I88" s="54">
        <f t="shared" si="15"/>
        <v>22.089515932205707</v>
      </c>
      <c r="J88" s="54">
        <f t="shared" si="15"/>
        <v>20.097785065894069</v>
      </c>
      <c r="K88" s="54">
        <f t="shared" si="15"/>
        <v>16.984308913009276</v>
      </c>
      <c r="L88" s="55">
        <f t="shared" si="15"/>
        <v>14.684795460902402</v>
      </c>
      <c r="M88" s="56">
        <f t="shared" si="17"/>
        <v>0.15831053606647411</v>
      </c>
    </row>
    <row r="89" spans="1:13" x14ac:dyDescent="0.2">
      <c r="A89" s="14">
        <f t="shared" si="16"/>
        <v>84</v>
      </c>
      <c r="B89" s="54">
        <f t="shared" si="14"/>
        <v>41.91270431705987</v>
      </c>
      <c r="C89" s="54">
        <f t="shared" si="15"/>
        <v>47.90485679313457</v>
      </c>
      <c r="D89" s="54">
        <f t="shared" si="15"/>
        <v>40.895671462320855</v>
      </c>
      <c r="E89" s="54">
        <f t="shared" si="15"/>
        <v>35.372572999074173</v>
      </c>
      <c r="F89" s="54">
        <f t="shared" si="15"/>
        <v>30.967907388590717</v>
      </c>
      <c r="G89" s="54">
        <f t="shared" si="15"/>
        <v>27.413257067571124</v>
      </c>
      <c r="H89" s="54">
        <f t="shared" si="15"/>
        <v>24.511083151188679</v>
      </c>
      <c r="I89" s="54">
        <f t="shared" si="15"/>
        <v>22.114810545921586</v>
      </c>
      <c r="J89" s="54">
        <f t="shared" si="15"/>
        <v>20.114761771454443</v>
      </c>
      <c r="K89" s="54">
        <f t="shared" si="15"/>
        <v>16.991999630357583</v>
      </c>
      <c r="L89" s="55">
        <f t="shared" si="15"/>
        <v>14.688305504387868</v>
      </c>
      <c r="M89" s="56">
        <f t="shared" si="17"/>
        <v>0.15444930347948713</v>
      </c>
    </row>
    <row r="90" spans="1:13" x14ac:dyDescent="0.2">
      <c r="A90" s="14">
        <f t="shared" si="16"/>
        <v>85</v>
      </c>
      <c r="B90" s="54">
        <f t="shared" si="14"/>
        <v>42.065105434144527</v>
      </c>
      <c r="C90" s="54">
        <f t="shared" si="15"/>
        <v>48.188880110028734</v>
      </c>
      <c r="D90" s="54">
        <f t="shared" si="15"/>
        <v>41.083142503942582</v>
      </c>
      <c r="E90" s="54">
        <f t="shared" si="15"/>
        <v>35.496566094858593</v>
      </c>
      <c r="F90" s="54">
        <f t="shared" si="15"/>
        <v>31.050081559062864</v>
      </c>
      <c r="G90" s="54">
        <f t="shared" si="15"/>
        <v>27.467825213053413</v>
      </c>
      <c r="H90" s="54">
        <f t="shared" si="15"/>
        <v>24.547391019278699</v>
      </c>
      <c r="I90" s="54">
        <f t="shared" si="15"/>
        <v>22.139015917898508</v>
      </c>
      <c r="J90" s="54">
        <f t="shared" si="15"/>
        <v>20.130930062464323</v>
      </c>
      <c r="K90" s="54">
        <f t="shared" si="15"/>
        <v>16.999255024082402</v>
      </c>
      <c r="L90" s="55">
        <f t="shared" si="15"/>
        <v>14.691585918860266</v>
      </c>
      <c r="M90" s="56">
        <f t="shared" si="17"/>
        <v>0.15068224729706084</v>
      </c>
    </row>
    <row r="91" spans="1:13" x14ac:dyDescent="0.2">
      <c r="A91" s="2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9.5" x14ac:dyDescent="0.3">
      <c r="A94" s="4" t="s">
        <v>95</v>
      </c>
      <c r="B94" s="10"/>
      <c r="C94" s="9"/>
      <c r="D94" s="10"/>
      <c r="E94" s="10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13" t="s">
        <v>9</v>
      </c>
      <c r="B95" s="13" t="s">
        <v>10</v>
      </c>
      <c r="C95" s="13" t="s">
        <v>11</v>
      </c>
      <c r="D95" s="15" t="s">
        <v>27</v>
      </c>
      <c r="E95" s="15" t="s">
        <v>26</v>
      </c>
      <c r="F95" s="11"/>
      <c r="G95" s="11"/>
      <c r="H95" s="11"/>
      <c r="I95" s="11"/>
      <c r="J95" s="11"/>
      <c r="K95" s="11"/>
      <c r="L95" s="11"/>
      <c r="M95" s="11"/>
    </row>
    <row r="96" spans="1:13" x14ac:dyDescent="0.2">
      <c r="A96" s="34">
        <v>0</v>
      </c>
      <c r="B96" s="57">
        <v>79.281080000000003</v>
      </c>
      <c r="C96" s="57">
        <v>83.839010000000002</v>
      </c>
      <c r="D96" s="58">
        <v>62.684959999999997</v>
      </c>
      <c r="E96" s="58">
        <v>63.622520000000002</v>
      </c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4">
        <v>1</v>
      </c>
      <c r="B97" s="57">
        <v>78.655869143666663</v>
      </c>
      <c r="C97" s="57">
        <v>83.177876843680025</v>
      </c>
      <c r="D97" s="58">
        <v>61.981211506194171</v>
      </c>
      <c r="E97" s="58">
        <v>62.879584726447582</v>
      </c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4">
        <v>2</v>
      </c>
      <c r="B98" s="57">
        <v>77.67632131694522</v>
      </c>
      <c r="C98" s="57">
        <v>82.196173738388154</v>
      </c>
      <c r="D98" s="58">
        <v>60.99730661387094</v>
      </c>
      <c r="E98" s="58">
        <v>61.893396936982171</v>
      </c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4">
        <v>3</v>
      </c>
      <c r="B99" s="57">
        <v>76.69107595191187</v>
      </c>
      <c r="C99" s="57">
        <v>81.209313070641528</v>
      </c>
      <c r="D99" s="58">
        <v>60.00887579912348</v>
      </c>
      <c r="E99" s="58">
        <v>60.903273435852107</v>
      </c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4">
        <v>4</v>
      </c>
      <c r="B100" s="57">
        <v>75.702590756919236</v>
      </c>
      <c r="C100" s="57">
        <v>80.219032215938199</v>
      </c>
      <c r="D100" s="58">
        <v>59.017874915802913</v>
      </c>
      <c r="E100" s="58">
        <v>59.910544767798129</v>
      </c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4">
        <v>5</v>
      </c>
      <c r="B101" s="57">
        <v>74.711674391948279</v>
      </c>
      <c r="C101" s="57">
        <v>79.227021107728788</v>
      </c>
      <c r="D101" s="58">
        <v>58.024945453814212</v>
      </c>
      <c r="E101" s="58">
        <v>58.916493364276597</v>
      </c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4">
        <v>6</v>
      </c>
      <c r="B102" s="57">
        <v>73.719878124811459</v>
      </c>
      <c r="C102" s="57">
        <v>78.234135117755812</v>
      </c>
      <c r="D102" s="58">
        <v>57.031303420952078</v>
      </c>
      <c r="E102" s="58">
        <v>57.921770757977654</v>
      </c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4">
        <v>7</v>
      </c>
      <c r="B103" s="57">
        <v>72.72650019610407</v>
      </c>
      <c r="C103" s="57">
        <v>77.239607720983514</v>
      </c>
      <c r="D103" s="58">
        <v>56.036415016543138</v>
      </c>
      <c r="E103" s="58">
        <v>56.925814652183959</v>
      </c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34">
        <v>8</v>
      </c>
      <c r="B104" s="57">
        <v>71.732311498657339</v>
      </c>
      <c r="C104" s="57">
        <v>76.245000703418611</v>
      </c>
      <c r="D104" s="58">
        <v>55.040883444467909</v>
      </c>
      <c r="E104" s="58">
        <v>55.929778724601562</v>
      </c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34">
        <v>9</v>
      </c>
      <c r="B105" s="57">
        <v>70.738053328773603</v>
      </c>
      <c r="C105" s="57">
        <v>75.250334147346422</v>
      </c>
      <c r="D105" s="58">
        <v>54.045282183844456</v>
      </c>
      <c r="E105" s="58">
        <v>54.933683057473345</v>
      </c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34">
        <v>10</v>
      </c>
      <c r="B106" s="57">
        <v>69.743705551587823</v>
      </c>
      <c r="C106" s="57">
        <v>74.255597989949749</v>
      </c>
      <c r="D106" s="58">
        <v>53.049591099755567</v>
      </c>
      <c r="E106" s="58">
        <v>53.937517587939702</v>
      </c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34">
        <v>11</v>
      </c>
      <c r="B107" s="57">
        <v>68.749969820127959</v>
      </c>
      <c r="C107" s="57">
        <v>73.261518514051374</v>
      </c>
      <c r="D107" s="58">
        <v>52.054343889581908</v>
      </c>
      <c r="E107" s="58">
        <v>52.941804366180193</v>
      </c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34">
        <v>12</v>
      </c>
      <c r="B108" s="57">
        <v>67.756154736153732</v>
      </c>
      <c r="C108" s="57">
        <v>72.26736962727675</v>
      </c>
      <c r="D108" s="58">
        <v>51.059017053171686</v>
      </c>
      <c r="E108" s="58">
        <v>51.946021470789276</v>
      </c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34">
        <v>13</v>
      </c>
      <c r="B109" s="57">
        <v>66.763603799404336</v>
      </c>
      <c r="C109" s="57">
        <v>71.274584313488958</v>
      </c>
      <c r="D109" s="58">
        <v>50.064618047170569</v>
      </c>
      <c r="E109" s="58">
        <v>50.951193276635102</v>
      </c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34">
        <v>14</v>
      </c>
      <c r="B110" s="57">
        <v>65.772939518969508</v>
      </c>
      <c r="C110" s="57">
        <v>70.282406523028669</v>
      </c>
      <c r="D110" s="58">
        <v>49.071601086847139</v>
      </c>
      <c r="E110" s="58">
        <v>49.956767843318623</v>
      </c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34">
        <v>15</v>
      </c>
      <c r="B111" s="57">
        <v>64.784765279007971</v>
      </c>
      <c r="C111" s="57">
        <v>69.29223018833774</v>
      </c>
      <c r="D111" s="58">
        <v>48.080400998470083</v>
      </c>
      <c r="E111" s="58">
        <v>48.963730153143821</v>
      </c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34">
        <v>16</v>
      </c>
      <c r="B112" s="57">
        <v>63.801592735034127</v>
      </c>
      <c r="C112" s="57">
        <v>68.303996701263173</v>
      </c>
      <c r="D112" s="58">
        <v>47.092855848418338</v>
      </c>
      <c r="E112" s="58">
        <v>47.972021079732883</v>
      </c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34">
        <v>17</v>
      </c>
      <c r="B113" s="57">
        <v>62.823911532767319</v>
      </c>
      <c r="C113" s="57">
        <v>67.319002112463536</v>
      </c>
      <c r="D113" s="58">
        <v>46.109284829440732</v>
      </c>
      <c r="E113" s="58">
        <v>46.982526908761692</v>
      </c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34">
        <v>18</v>
      </c>
      <c r="B114" s="57">
        <v>61.85279862965389</v>
      </c>
      <c r="C114" s="57">
        <v>66.337150216837884</v>
      </c>
      <c r="D114" s="58">
        <v>45.130424706534335</v>
      </c>
      <c r="E114" s="58">
        <v>45.995150075968724</v>
      </c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34">
        <v>19</v>
      </c>
      <c r="B115" s="57">
        <v>60.885585531091216</v>
      </c>
      <c r="C115" s="57">
        <v>65.357029983996455</v>
      </c>
      <c r="D115" s="58">
        <v>44.154276554560852</v>
      </c>
      <c r="E115" s="58">
        <v>45.00888750213884</v>
      </c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34">
        <v>20</v>
      </c>
      <c r="B116" s="57">
        <v>59.923353172601637</v>
      </c>
      <c r="C116" s="57">
        <v>64.378574305275876</v>
      </c>
      <c r="D116" s="58">
        <v>43.181579743770804</v>
      </c>
      <c r="E116" s="58">
        <v>44.02367096254531</v>
      </c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4">
        <v>21</v>
      </c>
      <c r="B117" s="57">
        <v>58.96413357291393</v>
      </c>
      <c r="C117" s="57">
        <v>63.401736432859273</v>
      </c>
      <c r="D117" s="58">
        <v>42.210867941289294</v>
      </c>
      <c r="E117" s="58">
        <v>43.039452479755049</v>
      </c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4">
        <v>22</v>
      </c>
      <c r="B118" s="57">
        <v>58.009021477784735</v>
      </c>
      <c r="C118" s="57">
        <v>62.426449695198748</v>
      </c>
      <c r="D118" s="58">
        <v>41.242892934354352</v>
      </c>
      <c r="E118" s="58">
        <v>42.056164038490607</v>
      </c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34">
        <v>23</v>
      </c>
      <c r="B119" s="57">
        <v>57.057278343427399</v>
      </c>
      <c r="C119" s="57">
        <v>61.452048304503847</v>
      </c>
      <c r="D119" s="58">
        <v>40.277079562803962</v>
      </c>
      <c r="E119" s="58">
        <v>41.073343816781581</v>
      </c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4">
        <v>24</v>
      </c>
      <c r="B120" s="57">
        <v>56.108223531078593</v>
      </c>
      <c r="C120" s="57">
        <v>60.479094392900365</v>
      </c>
      <c r="D120" s="58">
        <v>39.312911125953811</v>
      </c>
      <c r="E120" s="58">
        <v>40.09134731746672</v>
      </c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34">
        <v>25</v>
      </c>
      <c r="B121" s="57">
        <v>55.161731784155023</v>
      </c>
      <c r="C121" s="57">
        <v>59.506320940321849</v>
      </c>
      <c r="D121" s="58">
        <v>38.35025678947315</v>
      </c>
      <c r="E121" s="58">
        <v>39.109317459516724</v>
      </c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34">
        <v>26</v>
      </c>
      <c r="B122" s="57">
        <v>54.217718874850434</v>
      </c>
      <c r="C122" s="57">
        <v>58.534319861105502</v>
      </c>
      <c r="D122" s="58">
        <v>37.38902634407512</v>
      </c>
      <c r="E122" s="58">
        <v>38.127639601082087</v>
      </c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34">
        <v>27</v>
      </c>
      <c r="B123" s="57">
        <v>53.275519733636514</v>
      </c>
      <c r="C123" s="57">
        <v>57.563043456306367</v>
      </c>
      <c r="D123" s="58">
        <v>36.428719343836285</v>
      </c>
      <c r="E123" s="58">
        <v>37.146264858259528</v>
      </c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s="34">
        <v>28</v>
      </c>
      <c r="B124" s="57">
        <v>52.335599593495935</v>
      </c>
      <c r="C124" s="57">
        <v>56.592454126586368</v>
      </c>
      <c r="D124" s="58">
        <v>35.469623983739837</v>
      </c>
      <c r="E124" s="58">
        <v>36.165154393339265</v>
      </c>
      <c r="F124" s="3"/>
      <c r="G124" s="3"/>
      <c r="H124" s="3"/>
      <c r="I124" s="3"/>
      <c r="J124" s="3"/>
      <c r="K124" s="3"/>
      <c r="L124" s="3"/>
      <c r="M124" s="3"/>
    </row>
    <row r="125" spans="1:13" x14ac:dyDescent="0.2">
      <c r="A125" s="34">
        <v>29</v>
      </c>
      <c r="B125" s="57">
        <v>51.397301669668202</v>
      </c>
      <c r="C125" s="57">
        <v>55.62251427993732</v>
      </c>
      <c r="D125" s="58">
        <v>34.511248130398947</v>
      </c>
      <c r="E125" s="58">
        <v>35.184269322145276</v>
      </c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34">
        <v>30</v>
      </c>
      <c r="B126" s="57">
        <v>50.461083944580274</v>
      </c>
      <c r="C126" s="57">
        <v>54.65373916385964</v>
      </c>
      <c r="D126" s="58">
        <v>33.55387123064385</v>
      </c>
      <c r="E126" s="58">
        <v>34.203916689426357</v>
      </c>
      <c r="F126" s="3"/>
      <c r="G126" s="3"/>
      <c r="H126" s="3"/>
      <c r="I126" s="3"/>
      <c r="J126" s="3"/>
      <c r="K126" s="3"/>
      <c r="L126" s="3"/>
      <c r="M126" s="3"/>
    </row>
    <row r="127" spans="1:13" x14ac:dyDescent="0.2">
      <c r="A127" s="34">
        <v>31</v>
      </c>
      <c r="B127" s="57">
        <v>49.525802535880771</v>
      </c>
      <c r="C127" s="57">
        <v>53.686082995951416</v>
      </c>
      <c r="D127" s="58">
        <v>32.596686829945021</v>
      </c>
      <c r="E127" s="58">
        <v>33.224048582995948</v>
      </c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34">
        <v>32</v>
      </c>
      <c r="B128" s="57">
        <v>48.592410623084781</v>
      </c>
      <c r="C128" s="57">
        <v>52.720013773965178</v>
      </c>
      <c r="D128" s="58">
        <v>31.640296220633299</v>
      </c>
      <c r="E128" s="58">
        <v>32.244923382318682</v>
      </c>
      <c r="F128" s="3"/>
      <c r="G128" s="3"/>
      <c r="H128" s="3"/>
      <c r="I128" s="3"/>
      <c r="J128" s="3"/>
      <c r="K128" s="3"/>
      <c r="L128" s="3"/>
      <c r="M128" s="3"/>
    </row>
    <row r="129" spans="1:13" x14ac:dyDescent="0.2">
      <c r="A129" s="34">
        <v>33</v>
      </c>
      <c r="B129" s="57">
        <v>47.660297457089669</v>
      </c>
      <c r="C129" s="57">
        <v>51.754408545484026</v>
      </c>
      <c r="D129" s="58">
        <v>30.68425359546654</v>
      </c>
      <c r="E129" s="58">
        <v>31.265830225393223</v>
      </c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34">
        <v>34</v>
      </c>
      <c r="B130" s="57">
        <v>46.728897766851055</v>
      </c>
      <c r="C130" s="57">
        <v>50.789754979514015</v>
      </c>
      <c r="D130" s="58">
        <v>29.728160213071092</v>
      </c>
      <c r="E130" s="58">
        <v>30.287047178613445</v>
      </c>
      <c r="F130" s="3"/>
      <c r="G130" s="3"/>
      <c r="H130" s="3"/>
      <c r="I130" s="3"/>
      <c r="J130" s="3"/>
      <c r="K130" s="3"/>
      <c r="L130" s="3"/>
      <c r="M130" s="3"/>
    </row>
    <row r="131" spans="1:13" x14ac:dyDescent="0.2">
      <c r="A131" s="34">
        <v>35</v>
      </c>
      <c r="B131" s="57">
        <v>45.798621156627988</v>
      </c>
      <c r="C131" s="57">
        <v>49.825997381587896</v>
      </c>
      <c r="D131" s="58">
        <v>28.772244621587518</v>
      </c>
      <c r="E131" s="58">
        <v>29.308515928673643</v>
      </c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s="34">
        <v>36</v>
      </c>
      <c r="B132" s="57">
        <v>44.868909393559527</v>
      </c>
      <c r="C132" s="57">
        <v>48.863069907271047</v>
      </c>
      <c r="D132" s="58">
        <v>27.816115575101211</v>
      </c>
      <c r="E132" s="58">
        <v>28.330167887140842</v>
      </c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34">
        <v>37</v>
      </c>
      <c r="B133" s="57">
        <v>43.940143671654695</v>
      </c>
      <c r="C133" s="57">
        <v>47.90092699884125</v>
      </c>
      <c r="D133" s="58">
        <v>26.859971595002367</v>
      </c>
      <c r="E133" s="58">
        <v>27.35195462584619</v>
      </c>
      <c r="F133" s="3"/>
      <c r="G133" s="3"/>
      <c r="H133" s="3"/>
      <c r="I133" s="3"/>
      <c r="J133" s="3"/>
      <c r="K133" s="3"/>
      <c r="L133" s="3"/>
      <c r="M133" s="3"/>
    </row>
    <row r="134" spans="1:13" x14ac:dyDescent="0.2">
      <c r="A134" s="34">
        <v>38</v>
      </c>
      <c r="B134" s="57">
        <v>43.011782776323116</v>
      </c>
      <c r="C134" s="57">
        <v>46.939502756810647</v>
      </c>
      <c r="D134" s="58">
        <v>25.903438962538399</v>
      </c>
      <c r="E134" s="58">
        <v>26.373807247054994</v>
      </c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A135" s="34">
        <v>39</v>
      </c>
      <c r="B135" s="57">
        <v>42.084655101197853</v>
      </c>
      <c r="C135" s="57">
        <v>45.979219694964264</v>
      </c>
      <c r="D135" s="58">
        <v>24.946984717059067</v>
      </c>
      <c r="E135" s="58">
        <v>25.395935571891098</v>
      </c>
      <c r="F135" s="3"/>
      <c r="G135" s="3"/>
      <c r="H135" s="3"/>
      <c r="I135" s="3"/>
      <c r="J135" s="3"/>
      <c r="K135" s="3"/>
      <c r="L135" s="3"/>
      <c r="M135" s="3"/>
    </row>
    <row r="136" spans="1:13" x14ac:dyDescent="0.2">
      <c r="A136" s="34">
        <v>40</v>
      </c>
      <c r="B136" s="57">
        <v>41.159082210061342</v>
      </c>
      <c r="C136" s="57">
        <v>45.020473050780097</v>
      </c>
      <c r="D136" s="58">
        <v>23.990741411236513</v>
      </c>
      <c r="E136" s="58">
        <v>24.418520518908782</v>
      </c>
      <c r="F136" s="3"/>
      <c r="G136" s="3"/>
      <c r="H136" s="3"/>
      <c r="I136" s="3"/>
      <c r="J136" s="3"/>
      <c r="K136" s="3"/>
      <c r="L136" s="3"/>
      <c r="M136" s="3"/>
    </row>
    <row r="137" spans="1:13" x14ac:dyDescent="0.2">
      <c r="A137" s="34">
        <v>41</v>
      </c>
      <c r="B137" s="57">
        <v>40.234933203436732</v>
      </c>
      <c r="C137" s="57">
        <v>44.063610584083072</v>
      </c>
      <c r="D137" s="58">
        <v>23.034564241814959</v>
      </c>
      <c r="E137" s="58">
        <v>23.441693698104739</v>
      </c>
      <c r="F137" s="3"/>
      <c r="G137" s="3"/>
      <c r="H137" s="3"/>
      <c r="I137" s="3"/>
      <c r="J137" s="3"/>
      <c r="K137" s="3"/>
      <c r="L137" s="3"/>
      <c r="M137" s="3"/>
    </row>
    <row r="138" spans="1:13" x14ac:dyDescent="0.2">
      <c r="A138" s="34">
        <v>42</v>
      </c>
      <c r="B138" s="57">
        <v>39.312505841182151</v>
      </c>
      <c r="C138" s="57">
        <v>43.108093205628279</v>
      </c>
      <c r="D138" s="58">
        <v>22.078557409734266</v>
      </c>
      <c r="E138" s="58">
        <v>22.465119366103703</v>
      </c>
      <c r="F138" s="3"/>
      <c r="G138" s="3"/>
      <c r="H138" s="3"/>
      <c r="I138" s="3"/>
      <c r="J138" s="3"/>
      <c r="K138" s="3"/>
      <c r="L138" s="3"/>
      <c r="M138" s="3"/>
    </row>
    <row r="139" spans="1:13" x14ac:dyDescent="0.2">
      <c r="A139" s="34">
        <v>43</v>
      </c>
      <c r="B139" s="57">
        <v>38.392472502887586</v>
      </c>
      <c r="C139" s="57">
        <v>42.154701667228885</v>
      </c>
      <c r="D139" s="58">
        <v>21.123016409818835</v>
      </c>
      <c r="E139" s="58">
        <v>21.489149212385129</v>
      </c>
      <c r="F139" s="3"/>
      <c r="G139" s="3"/>
      <c r="H139" s="3"/>
      <c r="I139" s="3"/>
      <c r="J139" s="3"/>
      <c r="K139" s="3"/>
      <c r="L139" s="3"/>
      <c r="M139" s="3"/>
    </row>
    <row r="140" spans="1:13" x14ac:dyDescent="0.2">
      <c r="A140" s="34">
        <v>44</v>
      </c>
      <c r="B140" s="57">
        <v>37.4746644697736</v>
      </c>
      <c r="C140" s="57">
        <v>41.203289224565822</v>
      </c>
      <c r="D140" s="58">
        <v>20.167749470764289</v>
      </c>
      <c r="E140" s="58">
        <v>20.513626641286216</v>
      </c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34">
        <v>45</v>
      </c>
      <c r="B141" s="57">
        <v>36.559687686181057</v>
      </c>
      <c r="C141" s="57">
        <v>40.254173028250555</v>
      </c>
      <c r="D141" s="58">
        <v>19.212975447618451</v>
      </c>
      <c r="E141" s="58">
        <v>19.538645981699133</v>
      </c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34">
        <v>46</v>
      </c>
      <c r="B142" s="57">
        <v>35.647352814828011</v>
      </c>
      <c r="C142" s="57">
        <v>39.307613379848142</v>
      </c>
      <c r="D142" s="58">
        <v>18.258473821523246</v>
      </c>
      <c r="E142" s="58">
        <v>18.564241740201108</v>
      </c>
      <c r="F142" s="3"/>
      <c r="G142" s="3"/>
      <c r="H142" s="3"/>
      <c r="I142" s="3"/>
      <c r="J142" s="3"/>
      <c r="K142" s="3"/>
      <c r="L142" s="3"/>
      <c r="M142" s="3"/>
    </row>
    <row r="143" spans="1:13" x14ac:dyDescent="0.2">
      <c r="A143" s="34">
        <v>47</v>
      </c>
      <c r="B143" s="57">
        <v>34.738544446078535</v>
      </c>
      <c r="C143" s="57">
        <v>38.363429921907112</v>
      </c>
      <c r="D143" s="58">
        <v>17.30454650503183</v>
      </c>
      <c r="E143" s="58">
        <v>17.59021783806001</v>
      </c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34">
        <v>48</v>
      </c>
      <c r="B144" s="57">
        <v>33.833405315439634</v>
      </c>
      <c r="C144" s="57">
        <v>37.421879180817122</v>
      </c>
      <c r="D144" s="58">
        <v>16.351107646606483</v>
      </c>
      <c r="E144" s="58">
        <v>16.616599773592672</v>
      </c>
      <c r="F144" s="3"/>
      <c r="G144" s="3"/>
      <c r="H144" s="3"/>
      <c r="I144" s="3"/>
      <c r="J144" s="3"/>
      <c r="K144" s="3"/>
      <c r="L144" s="3"/>
      <c r="M144" s="3"/>
    </row>
    <row r="145" spans="1:13" x14ac:dyDescent="0.2">
      <c r="A145" s="34">
        <v>49</v>
      </c>
      <c r="B145" s="57">
        <v>32.932002831454504</v>
      </c>
      <c r="C145" s="57">
        <v>36.483537440211116</v>
      </c>
      <c r="D145" s="58">
        <v>15.397988399488648</v>
      </c>
      <c r="E145" s="58">
        <v>15.643513936994887</v>
      </c>
      <c r="F145" s="3"/>
      <c r="G145" s="3"/>
      <c r="H145" s="3"/>
      <c r="I145" s="3"/>
      <c r="J145" s="3"/>
      <c r="K145" s="3"/>
      <c r="L145" s="3"/>
      <c r="M145" s="3"/>
    </row>
    <row r="146" spans="1:13" x14ac:dyDescent="0.2">
      <c r="A146" s="34">
        <v>50</v>
      </c>
      <c r="B146" s="57">
        <v>32.034784636255722</v>
      </c>
      <c r="C146" s="57">
        <v>35.548573316947731</v>
      </c>
      <c r="D146" s="58">
        <v>14.445205189079193</v>
      </c>
      <c r="E146" s="58">
        <v>14.670886991005133</v>
      </c>
      <c r="F146" s="3"/>
      <c r="G146" s="3"/>
      <c r="H146" s="3"/>
      <c r="I146" s="3"/>
      <c r="J146" s="3"/>
      <c r="K146" s="3"/>
      <c r="L146" s="3"/>
      <c r="M146" s="3"/>
    </row>
    <row r="147" spans="1:13" x14ac:dyDescent="0.2">
      <c r="A147" s="34">
        <v>51</v>
      </c>
      <c r="B147" s="57">
        <v>31.142773582899075</v>
      </c>
      <c r="C147" s="57">
        <v>34.616741683480782</v>
      </c>
      <c r="D147" s="58">
        <v>13.492959693714772</v>
      </c>
      <c r="E147" s="58">
        <v>13.698442754410472</v>
      </c>
      <c r="F147" s="3"/>
      <c r="G147" s="3"/>
      <c r="H147" s="3"/>
      <c r="I147" s="3"/>
      <c r="J147" s="3"/>
      <c r="K147" s="3"/>
      <c r="L147" s="3"/>
      <c r="M147" s="3"/>
    </row>
    <row r="148" spans="1:13" x14ac:dyDescent="0.2">
      <c r="A148" s="34">
        <v>52</v>
      </c>
      <c r="B148" s="57">
        <v>30.25561189091103</v>
      </c>
      <c r="C148" s="57">
        <v>33.688908244418869</v>
      </c>
      <c r="D148" s="58">
        <v>12.540801622458238</v>
      </c>
      <c r="E148" s="58">
        <v>12.726361194927469</v>
      </c>
      <c r="F148" s="3"/>
      <c r="G148" s="3"/>
      <c r="H148" s="3"/>
      <c r="I148" s="3"/>
      <c r="J148" s="3"/>
      <c r="K148" s="3"/>
      <c r="L148" s="3"/>
      <c r="M148" s="3"/>
    </row>
    <row r="149" spans="1:13" x14ac:dyDescent="0.2">
      <c r="A149" s="34">
        <v>53</v>
      </c>
      <c r="B149" s="57">
        <v>29.374235101218481</v>
      </c>
      <c r="C149" s="57">
        <v>32.764791469637608</v>
      </c>
      <c r="D149" s="58">
        <v>11.588803274999195</v>
      </c>
      <c r="E149" s="58">
        <v>11.754315585994741</v>
      </c>
      <c r="F149" s="3"/>
      <c r="G149" s="3"/>
      <c r="H149" s="3"/>
      <c r="I149" s="3"/>
      <c r="J149" s="3"/>
      <c r="K149" s="3"/>
      <c r="L149" s="3"/>
      <c r="M149" s="3"/>
    </row>
    <row r="150" spans="1:13" x14ac:dyDescent="0.2">
      <c r="A150" s="34">
        <v>54</v>
      </c>
      <c r="B150" s="57">
        <v>28.498224164280948</v>
      </c>
      <c r="C150" s="57">
        <v>31.845137629972285</v>
      </c>
      <c r="D150" s="58">
        <v>10.63641647114536</v>
      </c>
      <c r="E150" s="58">
        <v>10.782344606280343</v>
      </c>
      <c r="F150" s="3"/>
      <c r="G150" s="3"/>
      <c r="H150" s="3"/>
      <c r="I150" s="3"/>
      <c r="J150" s="3"/>
      <c r="K150" s="3"/>
      <c r="L150" s="3"/>
      <c r="M150" s="3"/>
    </row>
    <row r="151" spans="1:13" x14ac:dyDescent="0.2">
      <c r="A151" s="34">
        <v>55</v>
      </c>
      <c r="B151" s="57">
        <v>27.628411400890965</v>
      </c>
      <c r="C151" s="57">
        <v>30.929620575822156</v>
      </c>
      <c r="D151" s="58">
        <v>9.6835560745642493</v>
      </c>
      <c r="E151" s="58">
        <v>9.8100580836571805</v>
      </c>
      <c r="F151" s="3"/>
      <c r="G151" s="3"/>
      <c r="H151" s="3"/>
      <c r="I151" s="3"/>
      <c r="J151" s="3"/>
      <c r="K151" s="3"/>
      <c r="L151" s="3"/>
      <c r="M151" s="3"/>
    </row>
    <row r="152" spans="1:13" x14ac:dyDescent="0.2">
      <c r="A152" s="34">
        <v>56</v>
      </c>
      <c r="B152" s="57">
        <v>26.765203216692022</v>
      </c>
      <c r="C152" s="57">
        <v>30.01920518005511</v>
      </c>
      <c r="D152" s="58">
        <v>8.729863073244946</v>
      </c>
      <c r="E152" s="58">
        <v>8.8374631979296545</v>
      </c>
      <c r="F152" s="3"/>
      <c r="G152" s="3"/>
      <c r="H152" s="3"/>
      <c r="I152" s="3"/>
      <c r="J152" s="3"/>
      <c r="K152" s="3"/>
      <c r="L152" s="3"/>
      <c r="M152" s="3"/>
    </row>
    <row r="153" spans="1:13" x14ac:dyDescent="0.2">
      <c r="A153" s="34">
        <v>57</v>
      </c>
      <c r="B153" s="57">
        <v>25.908697552447553</v>
      </c>
      <c r="C153" s="57">
        <v>29.11352862653591</v>
      </c>
      <c r="D153" s="58">
        <v>7.7748251748251747</v>
      </c>
      <c r="E153" s="58">
        <v>7.8641041003163794</v>
      </c>
      <c r="F153" s="3"/>
      <c r="G153" s="3"/>
      <c r="H153" s="3"/>
      <c r="I153" s="3"/>
      <c r="J153" s="3"/>
      <c r="K153" s="3"/>
      <c r="L153" s="3"/>
      <c r="M153" s="3"/>
    </row>
    <row r="154" spans="1:13" x14ac:dyDescent="0.2">
      <c r="A154" s="34">
        <v>58</v>
      </c>
      <c r="B154" s="57">
        <v>25.059221156065551</v>
      </c>
      <c r="C154" s="57">
        <v>28.213431356003714</v>
      </c>
      <c r="D154" s="58">
        <v>6.8179180268407693</v>
      </c>
      <c r="E154" s="58">
        <v>6.8898194245211375</v>
      </c>
      <c r="F154" s="3"/>
      <c r="G154" s="3"/>
      <c r="H154" s="3"/>
      <c r="I154" s="3"/>
      <c r="J154" s="3"/>
      <c r="K154" s="3"/>
      <c r="L154" s="3"/>
      <c r="M154" s="3"/>
    </row>
    <row r="155" spans="1:13" x14ac:dyDescent="0.2">
      <c r="A155" s="34">
        <v>59</v>
      </c>
      <c r="B155" s="57">
        <v>24.217068584070798</v>
      </c>
      <c r="C155" s="57">
        <v>27.31907504658648</v>
      </c>
      <c r="D155" s="58">
        <v>5.8585287610619465</v>
      </c>
      <c r="E155" s="58">
        <v>5.9141855836015589</v>
      </c>
      <c r="F155" s="3"/>
      <c r="G155" s="3"/>
      <c r="H155" s="3"/>
      <c r="I155" s="3"/>
      <c r="J155" s="3"/>
      <c r="K155" s="3"/>
      <c r="L155" s="3"/>
      <c r="M155" s="3"/>
    </row>
    <row r="156" spans="1:13" x14ac:dyDescent="0.2">
      <c r="A156" s="34">
        <v>60</v>
      </c>
      <c r="B156" s="57">
        <v>23.382981330481666</v>
      </c>
      <c r="C156" s="57">
        <v>26.430849706557794</v>
      </c>
      <c r="D156" s="58">
        <v>4.8960143474580047</v>
      </c>
      <c r="E156" s="58">
        <v>4.9367504465424856</v>
      </c>
      <c r="F156" s="3"/>
      <c r="G156" s="3"/>
      <c r="H156" s="3"/>
      <c r="I156" s="3"/>
      <c r="J156" s="3"/>
      <c r="K156" s="3"/>
      <c r="L156" s="3"/>
      <c r="M156" s="3"/>
    </row>
    <row r="157" spans="1:13" x14ac:dyDescent="0.2">
      <c r="A157" s="34">
        <v>61</v>
      </c>
      <c r="B157" s="57">
        <v>22.557108222775945</v>
      </c>
      <c r="C157" s="57">
        <v>25.549103376090741</v>
      </c>
      <c r="D157" s="58">
        <v>3.9294565290591961</v>
      </c>
      <c r="E157" s="58">
        <v>3.9569791410780848</v>
      </c>
      <c r="F157" s="3"/>
      <c r="G157" s="3"/>
      <c r="H157" s="3"/>
      <c r="I157" s="3"/>
      <c r="J157" s="3"/>
      <c r="K157" s="3"/>
      <c r="L157" s="3"/>
      <c r="M157" s="3"/>
    </row>
    <row r="158" spans="1:13" x14ac:dyDescent="0.2">
      <c r="A158" s="34">
        <v>62</v>
      </c>
      <c r="B158" s="57">
        <v>21.739831601819787</v>
      </c>
      <c r="C158" s="57">
        <v>24.674133785582413</v>
      </c>
      <c r="D158" s="58">
        <v>2.9578665037006857</v>
      </c>
      <c r="E158" s="58">
        <v>2.9742389764286634</v>
      </c>
      <c r="F158" s="3"/>
      <c r="G158" s="3"/>
      <c r="H158" s="3"/>
      <c r="I158" s="3"/>
      <c r="J158" s="3"/>
      <c r="K158" s="3"/>
      <c r="L158" s="3"/>
      <c r="M158" s="3"/>
    </row>
    <row r="159" spans="1:13" x14ac:dyDescent="0.2">
      <c r="A159" s="34">
        <v>63</v>
      </c>
      <c r="B159" s="57">
        <v>20.931689714631556</v>
      </c>
      <c r="C159" s="57">
        <v>23.80640426519313</v>
      </c>
      <c r="D159" s="58">
        <v>1.9800733119411678</v>
      </c>
      <c r="E159" s="58">
        <v>1.9877721057232589</v>
      </c>
      <c r="F159" s="3"/>
      <c r="G159" s="3"/>
      <c r="H159" s="3"/>
      <c r="I159" s="3"/>
      <c r="J159" s="3"/>
      <c r="K159" s="3"/>
      <c r="L159" s="3"/>
      <c r="M159" s="3"/>
    </row>
    <row r="160" spans="1:13" x14ac:dyDescent="0.2">
      <c r="A160" s="34">
        <v>64</v>
      </c>
      <c r="B160" s="57">
        <v>20.133135753494166</v>
      </c>
      <c r="C160" s="57">
        <v>22.946592401984734</v>
      </c>
      <c r="D160" s="58">
        <v>0.99466073158356016</v>
      </c>
      <c r="E160" s="58">
        <v>0.99672106228895907</v>
      </c>
      <c r="F160" s="3"/>
      <c r="G160" s="3"/>
      <c r="H160" s="3"/>
      <c r="I160" s="3"/>
      <c r="J160" s="3"/>
      <c r="K160" s="3"/>
      <c r="L160" s="3"/>
      <c r="M160" s="3"/>
    </row>
    <row r="161" spans="1:13" x14ac:dyDescent="0.2">
      <c r="A161" s="34">
        <v>65</v>
      </c>
      <c r="B161" s="57">
        <v>19.344600895188364</v>
      </c>
      <c r="C161" s="57">
        <v>22.094766063017083</v>
      </c>
      <c r="D161" s="12" t="s">
        <v>94</v>
      </c>
      <c r="E161" s="12" t="s">
        <v>94</v>
      </c>
      <c r="F161" s="3"/>
      <c r="G161" s="3"/>
      <c r="H161" s="3"/>
      <c r="I161" s="3"/>
      <c r="J161" s="3"/>
      <c r="K161" s="3"/>
      <c r="L161" s="3"/>
      <c r="M161" s="3"/>
    </row>
    <row r="162" spans="1:13" x14ac:dyDescent="0.2">
      <c r="A162" s="34">
        <v>66</v>
      </c>
      <c r="B162" s="57">
        <v>18.566626962131309</v>
      </c>
      <c r="C162" s="57">
        <v>21.251665033741013</v>
      </c>
      <c r="D162" s="12" t="s">
        <v>94</v>
      </c>
      <c r="E162" s="12" t="s">
        <v>94</v>
      </c>
      <c r="F162" s="3"/>
      <c r="G162" s="3"/>
      <c r="H162" s="3"/>
      <c r="I162" s="3"/>
      <c r="J162" s="3"/>
      <c r="K162" s="3"/>
      <c r="L162" s="3"/>
      <c r="M162" s="3"/>
    </row>
    <row r="163" spans="1:13" x14ac:dyDescent="0.2">
      <c r="A163" s="34">
        <v>67</v>
      </c>
      <c r="B163" s="57">
        <v>17.799708527946674</v>
      </c>
      <c r="C163" s="57">
        <v>20.417923366290488</v>
      </c>
      <c r="D163" s="12" t="s">
        <v>94</v>
      </c>
      <c r="E163" s="12" t="s">
        <v>94</v>
      </c>
      <c r="F163" s="3"/>
      <c r="G163" s="3"/>
      <c r="H163" s="3"/>
      <c r="I163" s="3"/>
      <c r="J163" s="3"/>
      <c r="K163" s="3"/>
      <c r="L163" s="3"/>
      <c r="M163" s="3"/>
    </row>
    <row r="164" spans="1:13" x14ac:dyDescent="0.2">
      <c r="A164" s="34">
        <v>68</v>
      </c>
      <c r="B164" s="57">
        <v>17.044290456230467</v>
      </c>
      <c r="C164" s="57">
        <v>19.593856349632812</v>
      </c>
      <c r="D164" s="12" t="s">
        <v>94</v>
      </c>
      <c r="E164" s="12" t="s">
        <v>94</v>
      </c>
      <c r="F164" s="3"/>
      <c r="G164" s="3"/>
      <c r="H164" s="3"/>
      <c r="I164" s="3"/>
      <c r="J164" s="3"/>
      <c r="K164" s="3"/>
      <c r="L164" s="3"/>
      <c r="M164" s="3"/>
    </row>
    <row r="165" spans="1:13" x14ac:dyDescent="0.2">
      <c r="A165" s="34">
        <v>69</v>
      </c>
      <c r="B165" s="57">
        <v>16.30094113305038</v>
      </c>
      <c r="C165" s="57">
        <v>18.780127734132144</v>
      </c>
      <c r="D165" s="12" t="s">
        <v>94</v>
      </c>
      <c r="E165" s="12" t="s">
        <v>94</v>
      </c>
      <c r="F165" s="3"/>
      <c r="G165" s="3"/>
      <c r="H165" s="3"/>
      <c r="I165" s="3"/>
      <c r="J165" s="3"/>
      <c r="K165" s="3"/>
      <c r="L165" s="3"/>
      <c r="M165" s="3"/>
    </row>
    <row r="166" spans="1:13" x14ac:dyDescent="0.2">
      <c r="A166" s="34">
        <v>70</v>
      </c>
      <c r="B166" s="57">
        <v>15.570016515689906</v>
      </c>
      <c r="C166" s="57">
        <v>17.977513711151737</v>
      </c>
      <c r="D166" s="12" t="s">
        <v>94</v>
      </c>
      <c r="E166" s="12" t="s">
        <v>94</v>
      </c>
      <c r="F166" s="3"/>
      <c r="G166" s="3"/>
      <c r="H166" s="3"/>
      <c r="I166" s="3"/>
      <c r="J166" s="3"/>
      <c r="K166" s="3"/>
      <c r="L166" s="3"/>
      <c r="M166" s="3"/>
    </row>
    <row r="167" spans="1:13" x14ac:dyDescent="0.2">
      <c r="A167" s="34">
        <v>71</v>
      </c>
      <c r="B167" s="57">
        <v>14.852384836974533</v>
      </c>
      <c r="C167" s="57">
        <v>17.186048931643697</v>
      </c>
      <c r="D167" s="12" t="s">
        <v>94</v>
      </c>
      <c r="E167" s="12" t="s">
        <v>94</v>
      </c>
      <c r="F167" s="3"/>
      <c r="G167" s="3"/>
      <c r="H167" s="3"/>
      <c r="I167" s="3"/>
      <c r="J167" s="3"/>
      <c r="K167" s="3"/>
      <c r="L167" s="3"/>
      <c r="M167" s="3"/>
    </row>
    <row r="168" spans="1:13" x14ac:dyDescent="0.2">
      <c r="A168" s="34">
        <v>72</v>
      </c>
      <c r="B168" s="57">
        <v>14.148330276184158</v>
      </c>
      <c r="C168" s="57">
        <v>16.406956582862765</v>
      </c>
      <c r="D168" s="12" t="s">
        <v>94</v>
      </c>
      <c r="E168" s="12" t="s">
        <v>94</v>
      </c>
      <c r="F168" s="3"/>
      <c r="G168" s="3"/>
      <c r="H168" s="3"/>
      <c r="I168" s="3"/>
      <c r="J168" s="3"/>
      <c r="K168" s="3"/>
      <c r="L168" s="3"/>
      <c r="M168" s="3"/>
    </row>
    <row r="169" spans="1:13" x14ac:dyDescent="0.2">
      <c r="A169" s="34">
        <v>73</v>
      </c>
      <c r="B169" s="57">
        <v>13.45846915288514</v>
      </c>
      <c r="C169" s="57">
        <v>15.640676636313925</v>
      </c>
      <c r="D169" s="12" t="s">
        <v>94</v>
      </c>
      <c r="E169" s="12" t="s">
        <v>94</v>
      </c>
      <c r="F169" s="3"/>
      <c r="G169" s="3"/>
      <c r="H169" s="3"/>
      <c r="I169" s="3"/>
      <c r="J169" s="3"/>
      <c r="K169" s="3"/>
      <c r="L169" s="3"/>
      <c r="M169" s="3"/>
    </row>
    <row r="170" spans="1:13" x14ac:dyDescent="0.2">
      <c r="A170" s="34">
        <v>74</v>
      </c>
      <c r="B170" s="57">
        <v>12.783301283362656</v>
      </c>
      <c r="C170" s="57">
        <v>14.887798866752847</v>
      </c>
      <c r="D170" s="12" t="s">
        <v>94</v>
      </c>
      <c r="E170" s="12" t="s">
        <v>94</v>
      </c>
      <c r="F170" s="3"/>
      <c r="G170" s="3"/>
      <c r="H170" s="3"/>
      <c r="I170" s="3"/>
      <c r="J170" s="3"/>
      <c r="K170" s="3"/>
      <c r="L170" s="3"/>
      <c r="M170" s="3"/>
    </row>
    <row r="171" spans="1:13" x14ac:dyDescent="0.2">
      <c r="A171" s="34">
        <v>75</v>
      </c>
      <c r="B171" s="57">
        <v>12.123495031325774</v>
      </c>
      <c r="C171" s="57">
        <v>14.149025155298604</v>
      </c>
      <c r="D171" s="12" t="s">
        <v>94</v>
      </c>
      <c r="E171" s="12" t="s">
        <v>94</v>
      </c>
      <c r="F171" s="3"/>
      <c r="G171" s="3"/>
      <c r="H171" s="3"/>
      <c r="I171" s="3"/>
      <c r="J171" s="3"/>
      <c r="K171" s="3"/>
      <c r="L171" s="3"/>
      <c r="M171" s="3"/>
    </row>
    <row r="172" spans="1:13" x14ac:dyDescent="0.2">
      <c r="A172" s="34">
        <v>76</v>
      </c>
      <c r="B172" s="57">
        <v>11.479631930199636</v>
      </c>
      <c r="C172" s="57">
        <v>13.425147145564299</v>
      </c>
      <c r="D172" s="12" t="s">
        <v>94</v>
      </c>
      <c r="E172" s="12" t="s">
        <v>94</v>
      </c>
      <c r="F172" s="3"/>
      <c r="G172" s="3"/>
      <c r="H172" s="3"/>
      <c r="I172" s="3"/>
      <c r="J172" s="3"/>
      <c r="K172" s="3"/>
      <c r="L172" s="3"/>
      <c r="M172" s="3"/>
    </row>
    <row r="173" spans="1:13" x14ac:dyDescent="0.2">
      <c r="A173" s="34">
        <v>77</v>
      </c>
      <c r="B173" s="57">
        <v>10.85203494884624</v>
      </c>
      <c r="C173" s="57">
        <v>12.716916482726759</v>
      </c>
      <c r="D173" s="12" t="s">
        <v>94</v>
      </c>
      <c r="E173" s="12" t="s">
        <v>94</v>
      </c>
      <c r="F173" s="3"/>
      <c r="G173" s="3"/>
      <c r="H173" s="3"/>
      <c r="I173" s="3"/>
      <c r="J173" s="3"/>
      <c r="K173" s="3"/>
      <c r="L173" s="3"/>
      <c r="M173" s="3"/>
    </row>
    <row r="174" spans="1:13" x14ac:dyDescent="0.2">
      <c r="A174" s="34">
        <v>78</v>
      </c>
      <c r="B174" s="57">
        <v>10.241399082568808</v>
      </c>
      <c r="C174" s="57">
        <v>12.025050324312234</v>
      </c>
      <c r="D174" s="12" t="s">
        <v>94</v>
      </c>
      <c r="E174" s="12" t="s">
        <v>94</v>
      </c>
      <c r="F174" s="3"/>
      <c r="G174" s="3"/>
      <c r="H174" s="3"/>
      <c r="I174" s="3"/>
      <c r="J174" s="3"/>
      <c r="K174" s="3"/>
      <c r="L174" s="3"/>
      <c r="M174" s="3"/>
    </row>
    <row r="175" spans="1:13" x14ac:dyDescent="0.2">
      <c r="A175" s="34">
        <v>79</v>
      </c>
      <c r="B175" s="57">
        <v>9.6484178237003544</v>
      </c>
      <c r="C175" s="57">
        <v>11.35011228051189</v>
      </c>
      <c r="D175" s="12" t="s">
        <v>94</v>
      </c>
      <c r="E175" s="12" t="s">
        <v>94</v>
      </c>
      <c r="F175" s="3"/>
      <c r="G175" s="3"/>
      <c r="H175" s="3"/>
      <c r="I175" s="3"/>
      <c r="J175" s="3"/>
      <c r="K175" s="3"/>
      <c r="L175" s="3"/>
      <c r="M175" s="3"/>
    </row>
    <row r="176" spans="1:13" x14ac:dyDescent="0.2">
      <c r="A176" s="34">
        <v>80</v>
      </c>
      <c r="B176" s="57">
        <v>9.0733050632697534</v>
      </c>
      <c r="C176" s="57">
        <v>10.693079531657759</v>
      </c>
      <c r="D176" s="12" t="s">
        <v>94</v>
      </c>
      <c r="E176" s="12" t="s">
        <v>94</v>
      </c>
      <c r="F176" s="3"/>
      <c r="G176" s="3"/>
      <c r="H176" s="3"/>
      <c r="I176" s="3"/>
      <c r="J176" s="3"/>
      <c r="K176" s="3"/>
      <c r="L176" s="3"/>
      <c r="M176" s="3"/>
    </row>
    <row r="177" spans="1:13" x14ac:dyDescent="0.2">
      <c r="A177" s="34">
        <v>81</v>
      </c>
      <c r="B177" s="57">
        <v>8.5169068391407095</v>
      </c>
      <c r="C177" s="57">
        <v>10.054694951012976</v>
      </c>
      <c r="D177" s="12" t="s">
        <v>94</v>
      </c>
      <c r="E177" s="12" t="s">
        <v>94</v>
      </c>
      <c r="F177" s="3"/>
      <c r="G177" s="3"/>
      <c r="H177" s="3"/>
      <c r="I177" s="3"/>
      <c r="J177" s="3"/>
      <c r="K177" s="3"/>
      <c r="L177" s="3"/>
      <c r="M177" s="3"/>
    </row>
    <row r="178" spans="1:13" x14ac:dyDescent="0.2">
      <c r="A178" s="34">
        <v>82</v>
      </c>
      <c r="B178" s="57">
        <v>7.9796083295744999</v>
      </c>
      <c r="C178" s="57">
        <v>9.435588814257164</v>
      </c>
      <c r="D178" s="12" t="s">
        <v>94</v>
      </c>
      <c r="E178" s="12" t="s">
        <v>94</v>
      </c>
      <c r="F178" s="3"/>
      <c r="G178" s="3"/>
      <c r="H178" s="3"/>
      <c r="I178" s="3"/>
      <c r="J178" s="3"/>
      <c r="K178" s="3"/>
      <c r="L178" s="3"/>
      <c r="M178" s="3"/>
    </row>
    <row r="179" spans="1:13" x14ac:dyDescent="0.2">
      <c r="A179" s="34">
        <v>83</v>
      </c>
      <c r="B179" s="57">
        <v>7.4617292841995759</v>
      </c>
      <c r="C179" s="57">
        <v>8.836554615251762</v>
      </c>
      <c r="D179" s="12" t="s">
        <v>94</v>
      </c>
      <c r="E179" s="12" t="s">
        <v>94</v>
      </c>
      <c r="F179" s="3"/>
      <c r="G179" s="3"/>
      <c r="H179" s="3"/>
      <c r="I179" s="3"/>
      <c r="J179" s="3"/>
      <c r="K179" s="3"/>
      <c r="L179" s="3"/>
      <c r="M179" s="3"/>
    </row>
    <row r="180" spans="1:13" x14ac:dyDescent="0.2">
      <c r="A180" s="34">
        <v>84</v>
      </c>
      <c r="B180" s="57">
        <v>6.9642006820960507</v>
      </c>
      <c r="C180" s="57">
        <v>8.258602487545776</v>
      </c>
      <c r="D180" s="12" t="s">
        <v>94</v>
      </c>
      <c r="E180" s="12" t="s">
        <v>94</v>
      </c>
      <c r="F180" s="3"/>
      <c r="G180" s="3"/>
      <c r="H180" s="3"/>
      <c r="I180" s="3"/>
      <c r="J180" s="3"/>
      <c r="K180" s="3"/>
      <c r="L180" s="3"/>
      <c r="M180" s="3"/>
    </row>
    <row r="181" spans="1:13" x14ac:dyDescent="0.2">
      <c r="A181" s="34">
        <v>85</v>
      </c>
      <c r="B181" s="57">
        <v>6.4872597435719088</v>
      </c>
      <c r="C181" s="57">
        <v>7.7022478768114677</v>
      </c>
      <c r="D181" s="12" t="s">
        <v>94</v>
      </c>
      <c r="E181" s="12" t="s">
        <v>94</v>
      </c>
      <c r="F181" s="3"/>
      <c r="G181" s="3"/>
      <c r="H181" s="3"/>
      <c r="I181" s="3"/>
      <c r="J181" s="3"/>
      <c r="K181" s="3"/>
      <c r="L181" s="3"/>
      <c r="M181" s="3"/>
    </row>
    <row r="182" spans="1:13" x14ac:dyDescent="0.2">
      <c r="A182" s="3"/>
      <c r="B182" s="3"/>
      <c r="C182" s="3"/>
      <c r="D182" s="3"/>
      <c r="E182" s="3"/>
      <c r="F182" s="3"/>
      <c r="G182" s="3"/>
      <c r="H182" s="3"/>
    </row>
  </sheetData>
  <sheetProtection algorithmName="SHA-512" hashValue="y4urEJ9ovVRurGse8Eh42Er4WF73RQmCTR8bw/Abd62yga0DAzBSgfA8HG2XpcPxSGVffqu15ZJBaS3aaUBRcA==" saltValue="YCYlIcEJZbSRS2gmGWSJjg==" spinCount="100000" sheet="1" objects="1" scenarios="1"/>
  <mergeCells count="1">
    <mergeCell ref="M1:M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G252"/>
  <sheetViews>
    <sheetView workbookViewId="0">
      <selection activeCell="C23" sqref="C23"/>
    </sheetView>
  </sheetViews>
  <sheetFormatPr defaultRowHeight="12.75" x14ac:dyDescent="0.2"/>
  <cols>
    <col min="1" max="1" width="12.42578125" style="103" customWidth="1"/>
    <col min="2" max="2" width="12.85546875" bestFit="1" customWidth="1"/>
    <col min="3" max="3" width="14.42578125" bestFit="1" customWidth="1"/>
    <col min="7" max="7" width="19.42578125" customWidth="1"/>
  </cols>
  <sheetData>
    <row r="1" spans="1:7" ht="26.25" x14ac:dyDescent="0.4">
      <c r="A1" s="90" t="s">
        <v>60</v>
      </c>
      <c r="B1" s="91"/>
      <c r="C1" s="92"/>
      <c r="D1" s="92"/>
      <c r="E1" s="92"/>
      <c r="F1" s="92"/>
      <c r="G1" s="92"/>
    </row>
    <row r="2" spans="1:7" ht="18.75" customHeight="1" x14ac:dyDescent="0.4">
      <c r="A2" s="90"/>
      <c r="B2" s="91"/>
      <c r="C2" s="92"/>
      <c r="D2" s="92"/>
      <c r="E2" s="92"/>
      <c r="F2" s="92"/>
      <c r="G2" s="92"/>
    </row>
    <row r="3" spans="1:7" x14ac:dyDescent="0.2">
      <c r="A3" s="93" t="s">
        <v>76</v>
      </c>
      <c r="B3" s="94"/>
      <c r="C3" s="94"/>
      <c r="D3" s="94"/>
      <c r="E3" s="94"/>
      <c r="F3" s="94"/>
      <c r="G3" s="94"/>
    </row>
    <row r="4" spans="1:7" x14ac:dyDescent="0.2">
      <c r="A4" s="95"/>
      <c r="B4" s="92"/>
      <c r="C4" s="92"/>
      <c r="D4" s="92"/>
      <c r="E4" s="92"/>
      <c r="F4" s="92"/>
      <c r="G4" s="92"/>
    </row>
    <row r="5" spans="1:7" ht="15" x14ac:dyDescent="0.25">
      <c r="A5" s="96"/>
      <c r="B5" s="97" t="s">
        <v>61</v>
      </c>
      <c r="C5" s="98" t="s">
        <v>62</v>
      </c>
      <c r="D5" s="92"/>
      <c r="E5" s="92"/>
      <c r="F5" s="92"/>
      <c r="G5" s="92"/>
    </row>
    <row r="6" spans="1:7" ht="15" x14ac:dyDescent="0.25">
      <c r="A6" s="96"/>
      <c r="B6" s="99">
        <v>0</v>
      </c>
      <c r="C6" s="100">
        <v>0</v>
      </c>
      <c r="D6" s="92"/>
      <c r="E6" s="92"/>
      <c r="F6" s="92"/>
      <c r="G6" s="92"/>
    </row>
    <row r="7" spans="1:7" ht="15" x14ac:dyDescent="0.25">
      <c r="A7" s="96"/>
      <c r="B7" s="99">
        <f t="shared" ref="B7:B38" si="0">B6+1</f>
        <v>1</v>
      </c>
      <c r="C7" s="100">
        <f>C6+0.02</f>
        <v>0.02</v>
      </c>
      <c r="D7" s="92"/>
      <c r="E7" s="92"/>
      <c r="F7" s="92"/>
      <c r="G7" s="92"/>
    </row>
    <row r="8" spans="1:7" ht="15" x14ac:dyDescent="0.25">
      <c r="A8" s="96"/>
      <c r="B8" s="99">
        <f t="shared" si="0"/>
        <v>2</v>
      </c>
      <c r="C8" s="100">
        <f t="shared" ref="C8:C39" si="1">(C7)*1.02+0.02</f>
        <v>4.0400000000000005E-2</v>
      </c>
      <c r="D8" s="92"/>
      <c r="E8" s="92"/>
      <c r="F8" s="92"/>
      <c r="G8" s="92"/>
    </row>
    <row r="9" spans="1:7" ht="15" x14ac:dyDescent="0.25">
      <c r="A9" s="96"/>
      <c r="B9" s="99">
        <f t="shared" si="0"/>
        <v>3</v>
      </c>
      <c r="C9" s="100">
        <f t="shared" si="1"/>
        <v>6.1208000000000012E-2</v>
      </c>
      <c r="D9" s="92"/>
      <c r="E9" s="92"/>
      <c r="F9" s="92"/>
      <c r="G9" s="92"/>
    </row>
    <row r="10" spans="1:7" ht="15" x14ac:dyDescent="0.25">
      <c r="A10" s="96"/>
      <c r="B10" s="99">
        <f t="shared" si="0"/>
        <v>4</v>
      </c>
      <c r="C10" s="100">
        <f t="shared" si="1"/>
        <v>8.2432160000000018E-2</v>
      </c>
      <c r="D10" s="92"/>
      <c r="E10" s="92"/>
      <c r="F10" s="92"/>
      <c r="G10" s="92"/>
    </row>
    <row r="11" spans="1:7" ht="15" x14ac:dyDescent="0.25">
      <c r="A11" s="96"/>
      <c r="B11" s="99">
        <f t="shared" si="0"/>
        <v>5</v>
      </c>
      <c r="C11" s="100">
        <f t="shared" si="1"/>
        <v>0.10408080320000003</v>
      </c>
      <c r="D11" s="92"/>
      <c r="E11" s="92"/>
      <c r="F11" s="92"/>
      <c r="G11" s="92"/>
    </row>
    <row r="12" spans="1:7" ht="15" x14ac:dyDescent="0.25">
      <c r="A12" s="96"/>
      <c r="B12" s="99">
        <f t="shared" si="0"/>
        <v>6</v>
      </c>
      <c r="C12" s="100">
        <f t="shared" si="1"/>
        <v>0.12616241926400004</v>
      </c>
      <c r="D12" s="92"/>
      <c r="E12" s="92"/>
      <c r="F12" s="92"/>
      <c r="G12" s="92"/>
    </row>
    <row r="13" spans="1:7" ht="15" x14ac:dyDescent="0.25">
      <c r="A13" s="96"/>
      <c r="B13" s="99">
        <f t="shared" si="0"/>
        <v>7</v>
      </c>
      <c r="C13" s="100">
        <f t="shared" si="1"/>
        <v>0.14868566764928004</v>
      </c>
      <c r="D13" s="92"/>
      <c r="E13" s="92"/>
      <c r="F13" s="92"/>
      <c r="G13" s="92"/>
    </row>
    <row r="14" spans="1:7" ht="15" x14ac:dyDescent="0.25">
      <c r="A14" s="96"/>
      <c r="B14" s="99">
        <f t="shared" si="0"/>
        <v>8</v>
      </c>
      <c r="C14" s="100">
        <f t="shared" si="1"/>
        <v>0.17165938100226563</v>
      </c>
      <c r="D14" s="92"/>
      <c r="E14" s="92"/>
      <c r="F14" s="92"/>
      <c r="G14" s="92"/>
    </row>
    <row r="15" spans="1:7" ht="15" x14ac:dyDescent="0.25">
      <c r="A15" s="96"/>
      <c r="B15" s="99">
        <f t="shared" si="0"/>
        <v>9</v>
      </c>
      <c r="C15" s="100">
        <f t="shared" si="1"/>
        <v>0.19509256862231095</v>
      </c>
      <c r="D15" s="92"/>
      <c r="E15" s="92"/>
      <c r="F15" s="92"/>
      <c r="G15" s="92"/>
    </row>
    <row r="16" spans="1:7" ht="15" x14ac:dyDescent="0.25">
      <c r="A16" s="96"/>
      <c r="B16" s="99">
        <f t="shared" si="0"/>
        <v>10</v>
      </c>
      <c r="C16" s="100">
        <f t="shared" si="1"/>
        <v>0.21899441999475716</v>
      </c>
      <c r="D16" s="92"/>
      <c r="E16" s="92"/>
      <c r="F16" s="92"/>
      <c r="G16" s="92"/>
    </row>
    <row r="17" spans="1:7" ht="15" x14ac:dyDescent="0.25">
      <c r="A17" s="96"/>
      <c r="B17" s="99">
        <f t="shared" si="0"/>
        <v>11</v>
      </c>
      <c r="C17" s="100">
        <f t="shared" si="1"/>
        <v>0.24337430839465229</v>
      </c>
      <c r="D17" s="92"/>
      <c r="E17" s="92"/>
      <c r="F17" s="92"/>
      <c r="G17" s="92"/>
    </row>
    <row r="18" spans="1:7" ht="15" x14ac:dyDescent="0.25">
      <c r="A18" s="96" t="s">
        <v>63</v>
      </c>
      <c r="B18" s="101">
        <f t="shared" si="0"/>
        <v>12</v>
      </c>
      <c r="C18" s="100">
        <f t="shared" si="1"/>
        <v>0.26824179456254532</v>
      </c>
      <c r="D18" s="92"/>
      <c r="E18" s="92"/>
      <c r="F18" s="92"/>
      <c r="G18" s="92"/>
    </row>
    <row r="19" spans="1:7" ht="15" x14ac:dyDescent="0.25">
      <c r="A19" s="96"/>
      <c r="B19" s="99">
        <f t="shared" si="0"/>
        <v>13</v>
      </c>
      <c r="C19" s="100">
        <f t="shared" si="1"/>
        <v>0.29360663045379626</v>
      </c>
      <c r="D19" s="92"/>
      <c r="E19" s="92"/>
      <c r="F19" s="92"/>
      <c r="G19" s="92"/>
    </row>
    <row r="20" spans="1:7" ht="15" x14ac:dyDescent="0.25">
      <c r="A20" s="96"/>
      <c r="B20" s="99">
        <f t="shared" si="0"/>
        <v>14</v>
      </c>
      <c r="C20" s="100">
        <f t="shared" si="1"/>
        <v>0.31947876306287221</v>
      </c>
      <c r="D20" s="92"/>
      <c r="E20" s="92"/>
      <c r="F20" s="92"/>
      <c r="G20" s="92"/>
    </row>
    <row r="21" spans="1:7" ht="15" x14ac:dyDescent="0.25">
      <c r="A21" s="96"/>
      <c r="B21" s="99">
        <f t="shared" si="0"/>
        <v>15</v>
      </c>
      <c r="C21" s="100">
        <f t="shared" si="1"/>
        <v>0.34586833832412966</v>
      </c>
      <c r="D21" s="92"/>
      <c r="E21" s="92"/>
      <c r="F21" s="92"/>
      <c r="G21" s="92"/>
    </row>
    <row r="22" spans="1:7" ht="15" x14ac:dyDescent="0.25">
      <c r="A22" s="96"/>
      <c r="B22" s="99">
        <f t="shared" si="0"/>
        <v>16</v>
      </c>
      <c r="C22" s="100">
        <f t="shared" si="1"/>
        <v>0.37278570509061226</v>
      </c>
      <c r="D22" s="92"/>
      <c r="E22" s="92"/>
      <c r="F22" s="92"/>
      <c r="G22" s="92"/>
    </row>
    <row r="23" spans="1:7" ht="15" x14ac:dyDescent="0.25">
      <c r="A23" s="96"/>
      <c r="B23" s="99">
        <f t="shared" si="0"/>
        <v>17</v>
      </c>
      <c r="C23" s="100">
        <f t="shared" si="1"/>
        <v>0.40024141919242451</v>
      </c>
      <c r="D23" s="92"/>
      <c r="E23" s="92"/>
      <c r="F23" s="92"/>
      <c r="G23" s="92"/>
    </row>
    <row r="24" spans="1:7" ht="15" x14ac:dyDescent="0.25">
      <c r="A24" s="96"/>
      <c r="B24" s="99">
        <f t="shared" si="0"/>
        <v>18</v>
      </c>
      <c r="C24" s="100">
        <f t="shared" si="1"/>
        <v>0.428246247576273</v>
      </c>
      <c r="D24" s="92"/>
      <c r="E24" s="92"/>
      <c r="F24" s="92"/>
      <c r="G24" s="92"/>
    </row>
    <row r="25" spans="1:7" ht="15" x14ac:dyDescent="0.25">
      <c r="A25" s="96"/>
      <c r="B25" s="99">
        <f t="shared" si="0"/>
        <v>19</v>
      </c>
      <c r="C25" s="100">
        <f t="shared" si="1"/>
        <v>0.45681117252779846</v>
      </c>
      <c r="D25" s="92"/>
      <c r="E25" s="92"/>
      <c r="F25" s="92"/>
      <c r="G25" s="92"/>
    </row>
    <row r="26" spans="1:7" ht="15" x14ac:dyDescent="0.25">
      <c r="A26" s="96"/>
      <c r="B26" s="99">
        <f t="shared" si="0"/>
        <v>20</v>
      </c>
      <c r="C26" s="100">
        <f t="shared" si="1"/>
        <v>0.48594739597835446</v>
      </c>
      <c r="D26" s="92"/>
      <c r="E26" s="92"/>
      <c r="F26" s="92"/>
      <c r="G26" s="92"/>
    </row>
    <row r="27" spans="1:7" ht="15" x14ac:dyDescent="0.25">
      <c r="A27" s="96"/>
      <c r="B27" s="99">
        <f t="shared" si="0"/>
        <v>21</v>
      </c>
      <c r="C27" s="100">
        <f t="shared" si="1"/>
        <v>0.51566634389792154</v>
      </c>
      <c r="D27" s="92"/>
      <c r="E27" s="92"/>
      <c r="F27" s="92"/>
      <c r="G27" s="92"/>
    </row>
    <row r="28" spans="1:7" ht="15" x14ac:dyDescent="0.25">
      <c r="A28" s="96"/>
      <c r="B28" s="99">
        <f t="shared" si="0"/>
        <v>22</v>
      </c>
      <c r="C28" s="100">
        <f t="shared" si="1"/>
        <v>0.54597967077588005</v>
      </c>
      <c r="D28" s="92"/>
      <c r="E28" s="92"/>
      <c r="F28" s="92"/>
      <c r="G28" s="92"/>
    </row>
    <row r="29" spans="1:7" ht="15" x14ac:dyDescent="0.25">
      <c r="A29" s="96"/>
      <c r="B29" s="99">
        <f t="shared" si="0"/>
        <v>23</v>
      </c>
      <c r="C29" s="100">
        <f t="shared" si="1"/>
        <v>0.5768992641913977</v>
      </c>
      <c r="D29" s="92"/>
      <c r="E29" s="92"/>
      <c r="F29" s="92"/>
      <c r="G29" s="92"/>
    </row>
    <row r="30" spans="1:7" ht="15" x14ac:dyDescent="0.25">
      <c r="A30" s="96" t="s">
        <v>64</v>
      </c>
      <c r="B30" s="101">
        <f t="shared" si="0"/>
        <v>24</v>
      </c>
      <c r="C30" s="100">
        <f t="shared" si="1"/>
        <v>0.60843724947522571</v>
      </c>
      <c r="D30" s="92"/>
      <c r="E30" s="92"/>
      <c r="F30" s="92"/>
      <c r="G30" s="92"/>
    </row>
    <row r="31" spans="1:7" ht="15" x14ac:dyDescent="0.25">
      <c r="A31" s="96"/>
      <c r="B31" s="99">
        <f t="shared" si="0"/>
        <v>25</v>
      </c>
      <c r="C31" s="100">
        <f t="shared" si="1"/>
        <v>0.64060599446473021</v>
      </c>
      <c r="D31" s="92"/>
      <c r="E31" s="92"/>
      <c r="F31" s="92"/>
      <c r="G31" s="92"/>
    </row>
    <row r="32" spans="1:7" ht="15" x14ac:dyDescent="0.25">
      <c r="A32" s="96"/>
      <c r="B32" s="99">
        <f t="shared" si="0"/>
        <v>26</v>
      </c>
      <c r="C32" s="100">
        <f t="shared" si="1"/>
        <v>0.67341811435402488</v>
      </c>
      <c r="D32" s="92"/>
      <c r="E32" s="92"/>
      <c r="F32" s="92"/>
      <c r="G32" s="92"/>
    </row>
    <row r="33" spans="1:7" ht="15" x14ac:dyDescent="0.25">
      <c r="A33" s="96"/>
      <c r="B33" s="99">
        <f t="shared" si="0"/>
        <v>27</v>
      </c>
      <c r="C33" s="100">
        <f t="shared" si="1"/>
        <v>0.70688647664110538</v>
      </c>
      <c r="D33" s="92"/>
      <c r="E33" s="92"/>
      <c r="F33" s="92"/>
      <c r="G33" s="92"/>
    </row>
    <row r="34" spans="1:7" ht="15" x14ac:dyDescent="0.25">
      <c r="A34" s="96"/>
      <c r="B34" s="99">
        <f t="shared" si="0"/>
        <v>28</v>
      </c>
      <c r="C34" s="100">
        <f t="shared" si="1"/>
        <v>0.7410242061739275</v>
      </c>
      <c r="D34" s="92"/>
      <c r="E34" s="92"/>
      <c r="F34" s="92"/>
      <c r="G34" s="92"/>
    </row>
    <row r="35" spans="1:7" ht="15" x14ac:dyDescent="0.25">
      <c r="A35" s="96"/>
      <c r="B35" s="99">
        <f t="shared" si="0"/>
        <v>29</v>
      </c>
      <c r="C35" s="100">
        <f t="shared" si="1"/>
        <v>0.7758446902974061</v>
      </c>
      <c r="D35" s="92"/>
      <c r="E35" s="92"/>
      <c r="F35" s="92"/>
      <c r="G35" s="92"/>
    </row>
    <row r="36" spans="1:7" ht="15" x14ac:dyDescent="0.25">
      <c r="A36" s="96"/>
      <c r="B36" s="99">
        <f t="shared" si="0"/>
        <v>30</v>
      </c>
      <c r="C36" s="100">
        <f t="shared" si="1"/>
        <v>0.81136158410335424</v>
      </c>
      <c r="D36" s="92"/>
      <c r="E36" s="92"/>
      <c r="F36" s="92"/>
      <c r="G36" s="92"/>
    </row>
    <row r="37" spans="1:7" ht="15" x14ac:dyDescent="0.25">
      <c r="A37" s="96"/>
      <c r="B37" s="99">
        <f t="shared" si="0"/>
        <v>31</v>
      </c>
      <c r="C37" s="100">
        <f t="shared" si="1"/>
        <v>0.84758881578542133</v>
      </c>
      <c r="D37" s="92"/>
      <c r="E37" s="92"/>
      <c r="F37" s="92"/>
      <c r="G37" s="92"/>
    </row>
    <row r="38" spans="1:7" ht="15" x14ac:dyDescent="0.25">
      <c r="A38" s="96"/>
      <c r="B38" s="99">
        <f t="shared" si="0"/>
        <v>32</v>
      </c>
      <c r="C38" s="100">
        <f t="shared" si="1"/>
        <v>0.88454059210112979</v>
      </c>
      <c r="D38" s="92"/>
      <c r="E38" s="92"/>
      <c r="F38" s="92"/>
      <c r="G38" s="92"/>
    </row>
    <row r="39" spans="1:7" ht="15" x14ac:dyDescent="0.25">
      <c r="A39" s="96"/>
      <c r="B39" s="99">
        <f t="shared" ref="B39:B70" si="2">B38+1</f>
        <v>33</v>
      </c>
      <c r="C39" s="100">
        <f t="shared" si="1"/>
        <v>0.92223140394315239</v>
      </c>
      <c r="D39" s="92"/>
      <c r="E39" s="92"/>
      <c r="F39" s="92"/>
      <c r="G39" s="92"/>
    </row>
    <row r="40" spans="1:7" ht="15" x14ac:dyDescent="0.25">
      <c r="A40" s="96"/>
      <c r="B40" s="99">
        <f t="shared" si="2"/>
        <v>34</v>
      </c>
      <c r="C40" s="100">
        <f t="shared" ref="C40:C71" si="3">(C39)*1.02+0.02</f>
        <v>0.96067603202201546</v>
      </c>
      <c r="D40" s="92"/>
      <c r="E40" s="92"/>
      <c r="F40" s="92"/>
      <c r="G40" s="92"/>
    </row>
    <row r="41" spans="1:7" ht="15" x14ac:dyDescent="0.25">
      <c r="A41" s="96"/>
      <c r="B41" s="99">
        <f t="shared" si="2"/>
        <v>35</v>
      </c>
      <c r="C41" s="100">
        <f t="shared" si="3"/>
        <v>0.99988955266245583</v>
      </c>
      <c r="D41" s="92"/>
      <c r="E41" s="92"/>
      <c r="F41" s="92"/>
      <c r="G41" s="92"/>
    </row>
    <row r="42" spans="1:7" ht="15" x14ac:dyDescent="0.25">
      <c r="A42" s="96" t="s">
        <v>65</v>
      </c>
      <c r="B42" s="101">
        <f t="shared" si="2"/>
        <v>36</v>
      </c>
      <c r="C42" s="100">
        <f t="shared" si="3"/>
        <v>1.039887343715705</v>
      </c>
      <c r="D42" s="92"/>
      <c r="E42" s="92"/>
      <c r="F42" s="92"/>
      <c r="G42" s="92"/>
    </row>
    <row r="43" spans="1:7" ht="15" x14ac:dyDescent="0.25">
      <c r="A43" s="96"/>
      <c r="B43" s="99">
        <f t="shared" si="2"/>
        <v>37</v>
      </c>
      <c r="C43" s="100">
        <f t="shared" si="3"/>
        <v>1.0806850905900192</v>
      </c>
      <c r="D43" s="92"/>
      <c r="E43" s="92"/>
      <c r="F43" s="92"/>
      <c r="G43" s="92"/>
    </row>
    <row r="44" spans="1:7" ht="15" x14ac:dyDescent="0.25">
      <c r="A44" s="96"/>
      <c r="B44" s="99">
        <f t="shared" si="2"/>
        <v>38</v>
      </c>
      <c r="C44" s="100">
        <f t="shared" si="3"/>
        <v>1.1222987924018195</v>
      </c>
      <c r="D44" s="92"/>
      <c r="E44" s="92"/>
      <c r="F44" s="92"/>
      <c r="G44" s="92"/>
    </row>
    <row r="45" spans="1:7" ht="15" x14ac:dyDescent="0.25">
      <c r="A45" s="96"/>
      <c r="B45" s="99">
        <f t="shared" si="2"/>
        <v>39</v>
      </c>
      <c r="C45" s="100">
        <f t="shared" si="3"/>
        <v>1.164744768249856</v>
      </c>
      <c r="D45" s="92"/>
      <c r="E45" s="92"/>
      <c r="F45" s="92"/>
      <c r="G45" s="92"/>
    </row>
    <row r="46" spans="1:7" ht="15" x14ac:dyDescent="0.25">
      <c r="A46" s="96"/>
      <c r="B46" s="99">
        <f t="shared" si="2"/>
        <v>40</v>
      </c>
      <c r="C46" s="100">
        <f t="shared" si="3"/>
        <v>1.2080396636148532</v>
      </c>
      <c r="D46" s="92"/>
      <c r="E46" s="92"/>
      <c r="F46" s="92"/>
      <c r="G46" s="92"/>
    </row>
    <row r="47" spans="1:7" ht="15" x14ac:dyDescent="0.25">
      <c r="A47" s="96"/>
      <c r="B47" s="99">
        <f t="shared" si="2"/>
        <v>41</v>
      </c>
      <c r="C47" s="100">
        <f t="shared" si="3"/>
        <v>1.2522004568871503</v>
      </c>
      <c r="D47" s="92"/>
      <c r="E47" s="92"/>
      <c r="F47" s="92"/>
      <c r="G47" s="92"/>
    </row>
    <row r="48" spans="1:7" ht="15" x14ac:dyDescent="0.25">
      <c r="A48" s="96"/>
      <c r="B48" s="99">
        <f t="shared" si="2"/>
        <v>42</v>
      </c>
      <c r="C48" s="100">
        <f t="shared" si="3"/>
        <v>1.2972444660248934</v>
      </c>
      <c r="D48" s="92"/>
      <c r="E48" s="92"/>
      <c r="F48" s="92"/>
      <c r="G48" s="92"/>
    </row>
    <row r="49" spans="1:7" ht="15" x14ac:dyDescent="0.25">
      <c r="A49" s="96"/>
      <c r="B49" s="99">
        <f t="shared" si="2"/>
        <v>43</v>
      </c>
      <c r="C49" s="100">
        <f t="shared" si="3"/>
        <v>1.3431893553453913</v>
      </c>
      <c r="D49" s="92"/>
      <c r="E49" s="92"/>
      <c r="F49" s="92"/>
      <c r="G49" s="92"/>
    </row>
    <row r="50" spans="1:7" ht="15" x14ac:dyDescent="0.25">
      <c r="A50" s="96"/>
      <c r="B50" s="99">
        <f t="shared" si="2"/>
        <v>44</v>
      </c>
      <c r="C50" s="100">
        <f t="shared" si="3"/>
        <v>1.3900531424522993</v>
      </c>
      <c r="D50" s="92"/>
      <c r="E50" s="92"/>
      <c r="F50" s="92"/>
      <c r="G50" s="92"/>
    </row>
    <row r="51" spans="1:7" ht="15" x14ac:dyDescent="0.25">
      <c r="A51" s="96"/>
      <c r="B51" s="99">
        <f t="shared" si="2"/>
        <v>45</v>
      </c>
      <c r="C51" s="100">
        <f t="shared" si="3"/>
        <v>1.4378542053013452</v>
      </c>
      <c r="D51" s="92"/>
      <c r="E51" s="92"/>
      <c r="F51" s="92"/>
      <c r="G51" s="92"/>
    </row>
    <row r="52" spans="1:7" ht="15" x14ac:dyDescent="0.25">
      <c r="A52" s="96"/>
      <c r="B52" s="99">
        <f t="shared" si="2"/>
        <v>46</v>
      </c>
      <c r="C52" s="100">
        <f t="shared" si="3"/>
        <v>1.4866112894073722</v>
      </c>
      <c r="D52" s="92"/>
      <c r="E52" s="92"/>
      <c r="F52" s="92"/>
      <c r="G52" s="92"/>
    </row>
    <row r="53" spans="1:7" ht="15" x14ac:dyDescent="0.25">
      <c r="A53" s="96"/>
      <c r="B53" s="99">
        <f t="shared" si="2"/>
        <v>47</v>
      </c>
      <c r="C53" s="100">
        <f t="shared" si="3"/>
        <v>1.5363435151955196</v>
      </c>
      <c r="D53" s="92"/>
      <c r="E53" s="92"/>
      <c r="F53" s="92"/>
      <c r="G53" s="92"/>
    </row>
    <row r="54" spans="1:7" ht="15" x14ac:dyDescent="0.25">
      <c r="A54" s="96" t="s">
        <v>66</v>
      </c>
      <c r="B54" s="101">
        <f t="shared" si="2"/>
        <v>48</v>
      </c>
      <c r="C54" s="100">
        <f t="shared" si="3"/>
        <v>1.5870703854994301</v>
      </c>
      <c r="D54" s="92"/>
      <c r="E54" s="92"/>
      <c r="F54" s="92"/>
      <c r="G54" s="92"/>
    </row>
    <row r="55" spans="1:7" ht="15" x14ac:dyDescent="0.25">
      <c r="A55" s="96"/>
      <c r="B55" s="99">
        <f t="shared" si="2"/>
        <v>49</v>
      </c>
      <c r="C55" s="100">
        <f t="shared" si="3"/>
        <v>1.6388117932094188</v>
      </c>
      <c r="D55" s="92"/>
      <c r="E55" s="92"/>
      <c r="F55" s="92"/>
      <c r="G55" s="92"/>
    </row>
    <row r="56" spans="1:7" ht="15" x14ac:dyDescent="0.25">
      <c r="A56" s="96"/>
      <c r="B56" s="99">
        <f t="shared" si="2"/>
        <v>50</v>
      </c>
      <c r="C56" s="100">
        <f t="shared" si="3"/>
        <v>1.6915880290736072</v>
      </c>
      <c r="D56" s="92"/>
      <c r="E56" s="92"/>
      <c r="F56" s="92"/>
      <c r="G56" s="92"/>
    </row>
    <row r="57" spans="1:7" ht="15" x14ac:dyDescent="0.25">
      <c r="A57" s="96"/>
      <c r="B57" s="99">
        <f t="shared" si="2"/>
        <v>51</v>
      </c>
      <c r="C57" s="100">
        <f t="shared" si="3"/>
        <v>1.7454197896550794</v>
      </c>
      <c r="D57" s="92"/>
      <c r="E57" s="92"/>
      <c r="F57" s="92"/>
      <c r="G57" s="92"/>
    </row>
    <row r="58" spans="1:7" ht="15" x14ac:dyDescent="0.25">
      <c r="A58" s="96"/>
      <c r="B58" s="99">
        <f t="shared" si="2"/>
        <v>52</v>
      </c>
      <c r="C58" s="100">
        <f t="shared" si="3"/>
        <v>1.800328185448181</v>
      </c>
      <c r="D58" s="92"/>
      <c r="E58" s="92"/>
      <c r="F58" s="92"/>
      <c r="G58" s="92"/>
    </row>
    <row r="59" spans="1:7" ht="15" x14ac:dyDescent="0.25">
      <c r="A59" s="96"/>
      <c r="B59" s="99">
        <f t="shared" si="2"/>
        <v>53</v>
      </c>
      <c r="C59" s="100">
        <f t="shared" si="3"/>
        <v>1.8563347491571447</v>
      </c>
      <c r="D59" s="92"/>
      <c r="E59" s="92"/>
      <c r="F59" s="92"/>
      <c r="G59" s="92"/>
    </row>
    <row r="60" spans="1:7" ht="15" x14ac:dyDescent="0.25">
      <c r="A60" s="96"/>
      <c r="B60" s="99">
        <f t="shared" si="2"/>
        <v>54</v>
      </c>
      <c r="C60" s="100">
        <f t="shared" si="3"/>
        <v>1.9134614441402877</v>
      </c>
      <c r="D60" s="92"/>
      <c r="E60" s="92"/>
      <c r="F60" s="92"/>
      <c r="G60" s="92"/>
    </row>
    <row r="61" spans="1:7" ht="15" x14ac:dyDescent="0.25">
      <c r="A61" s="96"/>
      <c r="B61" s="99">
        <f t="shared" si="2"/>
        <v>55</v>
      </c>
      <c r="C61" s="100">
        <f t="shared" si="3"/>
        <v>1.9717306730230935</v>
      </c>
      <c r="D61" s="92"/>
      <c r="E61" s="92"/>
      <c r="F61" s="92"/>
      <c r="G61" s="92"/>
    </row>
    <row r="62" spans="1:7" ht="15" x14ac:dyDescent="0.25">
      <c r="A62" s="96"/>
      <c r="B62" s="99">
        <f t="shared" si="2"/>
        <v>56</v>
      </c>
      <c r="C62" s="100">
        <f t="shared" si="3"/>
        <v>2.0311652864835552</v>
      </c>
      <c r="D62" s="92"/>
      <c r="E62" s="92"/>
      <c r="F62" s="92"/>
      <c r="G62" s="92"/>
    </row>
    <row r="63" spans="1:7" ht="15" x14ac:dyDescent="0.25">
      <c r="A63" s="96"/>
      <c r="B63" s="99">
        <f t="shared" si="2"/>
        <v>57</v>
      </c>
      <c r="C63" s="100">
        <f t="shared" si="3"/>
        <v>2.0917885922132262</v>
      </c>
      <c r="D63" s="92"/>
      <c r="E63" s="92"/>
      <c r="F63" s="92"/>
      <c r="G63" s="92"/>
    </row>
    <row r="64" spans="1:7" ht="15" x14ac:dyDescent="0.25">
      <c r="A64" s="96"/>
      <c r="B64" s="99">
        <f t="shared" si="2"/>
        <v>58</v>
      </c>
      <c r="C64" s="100">
        <f t="shared" si="3"/>
        <v>2.1536243640574906</v>
      </c>
      <c r="D64" s="92"/>
      <c r="E64" s="92"/>
      <c r="F64" s="92"/>
      <c r="G64" s="92"/>
    </row>
    <row r="65" spans="1:7" ht="15" x14ac:dyDescent="0.25">
      <c r="A65" s="96"/>
      <c r="B65" s="99">
        <f t="shared" si="2"/>
        <v>59</v>
      </c>
      <c r="C65" s="100">
        <f t="shared" si="3"/>
        <v>2.2166968513386403</v>
      </c>
      <c r="D65" s="92"/>
      <c r="E65" s="92"/>
      <c r="F65" s="92"/>
      <c r="G65" s="92"/>
    </row>
    <row r="66" spans="1:7" ht="15" x14ac:dyDescent="0.25">
      <c r="A66" s="96" t="s">
        <v>67</v>
      </c>
      <c r="B66" s="101">
        <f t="shared" si="2"/>
        <v>60</v>
      </c>
      <c r="C66" s="100">
        <f t="shared" si="3"/>
        <v>2.2810307883654133</v>
      </c>
      <c r="D66" s="92"/>
      <c r="E66" s="92"/>
      <c r="F66" s="92"/>
      <c r="G66" s="92"/>
    </row>
    <row r="67" spans="1:7" ht="15" x14ac:dyDescent="0.25">
      <c r="A67" s="96"/>
      <c r="B67" s="99">
        <f t="shared" si="2"/>
        <v>61</v>
      </c>
      <c r="C67" s="100">
        <f t="shared" si="3"/>
        <v>2.3466514041327216</v>
      </c>
      <c r="D67" s="92"/>
      <c r="E67" s="92"/>
      <c r="F67" s="92"/>
      <c r="G67" s="92"/>
    </row>
    <row r="68" spans="1:7" ht="15" x14ac:dyDescent="0.25">
      <c r="A68" s="96"/>
      <c r="B68" s="99">
        <f t="shared" si="2"/>
        <v>62</v>
      </c>
      <c r="C68" s="100">
        <f t="shared" si="3"/>
        <v>2.4135844322153761</v>
      </c>
      <c r="D68" s="92"/>
      <c r="E68" s="92"/>
      <c r="F68" s="92"/>
      <c r="G68" s="92"/>
    </row>
    <row r="69" spans="1:7" ht="15" x14ac:dyDescent="0.25">
      <c r="A69" s="96"/>
      <c r="B69" s="99">
        <f t="shared" si="2"/>
        <v>63</v>
      </c>
      <c r="C69" s="100">
        <f t="shared" si="3"/>
        <v>2.4818561208596837</v>
      </c>
      <c r="D69" s="92"/>
      <c r="E69" s="92"/>
      <c r="F69" s="92"/>
      <c r="G69" s="92"/>
    </row>
    <row r="70" spans="1:7" ht="15" x14ac:dyDescent="0.25">
      <c r="A70" s="96"/>
      <c r="B70" s="99">
        <f t="shared" si="2"/>
        <v>64</v>
      </c>
      <c r="C70" s="100">
        <f t="shared" si="3"/>
        <v>2.5514932432768775</v>
      </c>
      <c r="D70" s="92"/>
      <c r="E70" s="92"/>
      <c r="F70" s="92"/>
      <c r="G70" s="92"/>
    </row>
    <row r="71" spans="1:7" ht="15" x14ac:dyDescent="0.25">
      <c r="A71" s="96"/>
      <c r="B71" s="99">
        <f t="shared" ref="B71:B102" si="4">B70+1</f>
        <v>65</v>
      </c>
      <c r="C71" s="100">
        <f t="shared" si="3"/>
        <v>2.6225231081424152</v>
      </c>
      <c r="D71" s="92"/>
      <c r="E71" s="92"/>
      <c r="F71" s="92"/>
      <c r="G71" s="92"/>
    </row>
    <row r="72" spans="1:7" ht="15" x14ac:dyDescent="0.25">
      <c r="A72" s="96"/>
      <c r="B72" s="99">
        <f t="shared" si="4"/>
        <v>66</v>
      </c>
      <c r="C72" s="100">
        <f t="shared" ref="C72:C103" si="5">(C71)*1.02+0.02</f>
        <v>2.6949735703052635</v>
      </c>
      <c r="D72" s="92"/>
      <c r="E72" s="92"/>
      <c r="F72" s="92"/>
      <c r="G72" s="92"/>
    </row>
    <row r="73" spans="1:7" ht="15" x14ac:dyDescent="0.25">
      <c r="A73" s="96"/>
      <c r="B73" s="99">
        <f t="shared" si="4"/>
        <v>67</v>
      </c>
      <c r="C73" s="100">
        <f t="shared" si="5"/>
        <v>2.7688730417113687</v>
      </c>
      <c r="D73" s="92"/>
      <c r="E73" s="92"/>
      <c r="F73" s="92"/>
      <c r="G73" s="92"/>
    </row>
    <row r="74" spans="1:7" ht="15" x14ac:dyDescent="0.25">
      <c r="A74" s="96"/>
      <c r="B74" s="99">
        <f t="shared" si="4"/>
        <v>68</v>
      </c>
      <c r="C74" s="100">
        <f t="shared" si="5"/>
        <v>2.844250502545596</v>
      </c>
      <c r="D74" s="92"/>
      <c r="E74" s="92"/>
      <c r="F74" s="92"/>
      <c r="G74" s="92"/>
    </row>
    <row r="75" spans="1:7" ht="15" x14ac:dyDescent="0.25">
      <c r="A75" s="96"/>
      <c r="B75" s="99">
        <f t="shared" si="4"/>
        <v>69</v>
      </c>
      <c r="C75" s="100">
        <f t="shared" si="5"/>
        <v>2.9211355125965079</v>
      </c>
      <c r="D75" s="92"/>
      <c r="E75" s="92"/>
      <c r="F75" s="92"/>
      <c r="G75" s="92"/>
    </row>
    <row r="76" spans="1:7" ht="15" x14ac:dyDescent="0.25">
      <c r="A76" s="96"/>
      <c r="B76" s="99">
        <f t="shared" si="4"/>
        <v>70</v>
      </c>
      <c r="C76" s="100">
        <f t="shared" si="5"/>
        <v>2.9995582228484383</v>
      </c>
      <c r="D76" s="92"/>
      <c r="E76" s="92"/>
      <c r="F76" s="92"/>
      <c r="G76" s="92"/>
    </row>
    <row r="77" spans="1:7" ht="15" x14ac:dyDescent="0.25">
      <c r="A77" s="96"/>
      <c r="B77" s="99">
        <f t="shared" si="4"/>
        <v>71</v>
      </c>
      <c r="C77" s="100">
        <f t="shared" si="5"/>
        <v>3.0795493873054069</v>
      </c>
      <c r="D77" s="92"/>
      <c r="E77" s="92"/>
      <c r="F77" s="92"/>
      <c r="G77" s="92"/>
    </row>
    <row r="78" spans="1:7" ht="15" x14ac:dyDescent="0.25">
      <c r="A78" s="96" t="s">
        <v>68</v>
      </c>
      <c r="B78" s="101">
        <f t="shared" si="4"/>
        <v>72</v>
      </c>
      <c r="C78" s="100">
        <f t="shared" si="5"/>
        <v>3.1611403750515152</v>
      </c>
      <c r="D78" s="92"/>
      <c r="E78" s="92"/>
      <c r="F78" s="92"/>
      <c r="G78" s="92"/>
    </row>
    <row r="79" spans="1:7" ht="15" x14ac:dyDescent="0.25">
      <c r="A79" s="96"/>
      <c r="B79" s="99">
        <f t="shared" si="4"/>
        <v>73</v>
      </c>
      <c r="C79" s="100">
        <f t="shared" si="5"/>
        <v>3.2443631825525454</v>
      </c>
      <c r="D79" s="92"/>
      <c r="E79" s="92"/>
      <c r="F79" s="92"/>
      <c r="G79" s="92"/>
    </row>
    <row r="80" spans="1:7" ht="15" x14ac:dyDescent="0.25">
      <c r="A80" s="96"/>
      <c r="B80" s="99">
        <f t="shared" si="4"/>
        <v>74</v>
      </c>
      <c r="C80" s="100">
        <f t="shared" si="5"/>
        <v>3.3292504462035963</v>
      </c>
      <c r="D80" s="92"/>
      <c r="E80" s="92"/>
      <c r="F80" s="92"/>
      <c r="G80" s="92"/>
    </row>
    <row r="81" spans="1:7" ht="15" x14ac:dyDescent="0.25">
      <c r="A81" s="96"/>
      <c r="B81" s="99">
        <f t="shared" si="4"/>
        <v>75</v>
      </c>
      <c r="C81" s="100">
        <f t="shared" si="5"/>
        <v>3.4158354551276684</v>
      </c>
      <c r="D81" s="92"/>
      <c r="E81" s="92"/>
      <c r="F81" s="92"/>
      <c r="G81" s="92"/>
    </row>
    <row r="82" spans="1:7" ht="15" x14ac:dyDescent="0.25">
      <c r="A82" s="96"/>
      <c r="B82" s="99">
        <f t="shared" si="4"/>
        <v>76</v>
      </c>
      <c r="C82" s="100">
        <f t="shared" si="5"/>
        <v>3.5041521642302218</v>
      </c>
      <c r="D82" s="92"/>
      <c r="E82" s="92"/>
      <c r="F82" s="92"/>
      <c r="G82" s="92"/>
    </row>
    <row r="83" spans="1:7" ht="15" x14ac:dyDescent="0.25">
      <c r="A83" s="96"/>
      <c r="B83" s="99">
        <f t="shared" si="4"/>
        <v>77</v>
      </c>
      <c r="C83" s="100">
        <f t="shared" si="5"/>
        <v>3.5942352075148265</v>
      </c>
      <c r="D83" s="92"/>
      <c r="E83" s="92"/>
      <c r="F83" s="92"/>
      <c r="G83" s="92"/>
    </row>
    <row r="84" spans="1:7" ht="15" x14ac:dyDescent="0.25">
      <c r="A84" s="96"/>
      <c r="B84" s="99">
        <f t="shared" si="4"/>
        <v>78</v>
      </c>
      <c r="C84" s="100">
        <f t="shared" si="5"/>
        <v>3.6861199116651231</v>
      </c>
      <c r="D84" s="92"/>
      <c r="E84" s="92"/>
      <c r="F84" s="92"/>
      <c r="G84" s="92"/>
    </row>
    <row r="85" spans="1:7" ht="15" x14ac:dyDescent="0.25">
      <c r="A85" s="96"/>
      <c r="B85" s="99">
        <f t="shared" si="4"/>
        <v>79</v>
      </c>
      <c r="C85" s="100">
        <f t="shared" si="5"/>
        <v>3.7798423098984255</v>
      </c>
      <c r="D85" s="92"/>
      <c r="E85" s="92"/>
      <c r="F85" s="92"/>
      <c r="G85" s="92"/>
    </row>
    <row r="86" spans="1:7" ht="15" x14ac:dyDescent="0.25">
      <c r="A86" s="96"/>
      <c r="B86" s="99">
        <f t="shared" si="4"/>
        <v>80</v>
      </c>
      <c r="C86" s="100">
        <f t="shared" si="5"/>
        <v>3.8754391560963941</v>
      </c>
      <c r="D86" s="92"/>
      <c r="E86" s="92"/>
      <c r="F86" s="92"/>
      <c r="G86" s="92"/>
    </row>
    <row r="87" spans="1:7" ht="15" x14ac:dyDescent="0.25">
      <c r="A87" s="96"/>
      <c r="B87" s="99">
        <f t="shared" si="4"/>
        <v>81</v>
      </c>
      <c r="C87" s="100">
        <f t="shared" si="5"/>
        <v>3.9729479392183222</v>
      </c>
      <c r="D87" s="92"/>
      <c r="E87" s="92"/>
      <c r="F87" s="92"/>
      <c r="G87" s="92"/>
    </row>
    <row r="88" spans="1:7" ht="15" x14ac:dyDescent="0.25">
      <c r="A88" s="96"/>
      <c r="B88" s="99">
        <f t="shared" si="4"/>
        <v>82</v>
      </c>
      <c r="C88" s="100">
        <f t="shared" si="5"/>
        <v>4.0724068980026882</v>
      </c>
      <c r="D88" s="92"/>
      <c r="E88" s="92"/>
      <c r="F88" s="92"/>
      <c r="G88" s="92"/>
    </row>
    <row r="89" spans="1:7" ht="15" x14ac:dyDescent="0.25">
      <c r="A89" s="96"/>
      <c r="B89" s="99">
        <f t="shared" si="4"/>
        <v>83</v>
      </c>
      <c r="C89" s="100">
        <f t="shared" si="5"/>
        <v>4.1738550359627418</v>
      </c>
      <c r="D89" s="92"/>
      <c r="E89" s="92"/>
      <c r="F89" s="92"/>
      <c r="G89" s="92"/>
    </row>
    <row r="90" spans="1:7" ht="15" x14ac:dyDescent="0.25">
      <c r="A90" s="96" t="s">
        <v>69</v>
      </c>
      <c r="B90" s="101">
        <f t="shared" si="4"/>
        <v>84</v>
      </c>
      <c r="C90" s="100">
        <f t="shared" si="5"/>
        <v>4.2773321366819959</v>
      </c>
      <c r="D90" s="92"/>
      <c r="E90" s="92"/>
      <c r="F90" s="92"/>
      <c r="G90" s="92"/>
    </row>
    <row r="91" spans="1:7" ht="15" x14ac:dyDescent="0.25">
      <c r="A91" s="96"/>
      <c r="B91" s="99">
        <f t="shared" si="4"/>
        <v>85</v>
      </c>
      <c r="C91" s="100">
        <f t="shared" si="5"/>
        <v>4.3828787794156359</v>
      </c>
      <c r="D91" s="92"/>
      <c r="E91" s="92"/>
      <c r="F91" s="92"/>
      <c r="G91" s="92"/>
    </row>
    <row r="92" spans="1:7" ht="15" x14ac:dyDescent="0.25">
      <c r="A92" s="96"/>
      <c r="B92" s="99">
        <f t="shared" si="4"/>
        <v>86</v>
      </c>
      <c r="C92" s="100">
        <f t="shared" si="5"/>
        <v>4.4905363550039485</v>
      </c>
      <c r="D92" s="92"/>
      <c r="E92" s="92"/>
      <c r="F92" s="92"/>
      <c r="G92" s="92"/>
    </row>
    <row r="93" spans="1:7" ht="15" x14ac:dyDescent="0.25">
      <c r="A93" s="96"/>
      <c r="B93" s="99">
        <f t="shared" si="4"/>
        <v>87</v>
      </c>
      <c r="C93" s="100">
        <f t="shared" si="5"/>
        <v>4.6003470821040269</v>
      </c>
      <c r="D93" s="92"/>
      <c r="E93" s="92"/>
      <c r="F93" s="92"/>
      <c r="G93" s="92"/>
    </row>
    <row r="94" spans="1:7" ht="15" x14ac:dyDescent="0.25">
      <c r="A94" s="96"/>
      <c r="B94" s="99">
        <f t="shared" si="4"/>
        <v>88</v>
      </c>
      <c r="C94" s="100">
        <f t="shared" si="5"/>
        <v>4.7123540237461068</v>
      </c>
      <c r="D94" s="92"/>
      <c r="E94" s="92"/>
      <c r="F94" s="92"/>
      <c r="G94" s="92"/>
    </row>
    <row r="95" spans="1:7" ht="15" x14ac:dyDescent="0.25">
      <c r="A95" s="96"/>
      <c r="B95" s="99">
        <f t="shared" si="4"/>
        <v>89</v>
      </c>
      <c r="C95" s="100">
        <f t="shared" si="5"/>
        <v>4.8266011042210284</v>
      </c>
      <c r="D95" s="92"/>
      <c r="E95" s="92"/>
      <c r="F95" s="92"/>
      <c r="G95" s="92"/>
    </row>
    <row r="96" spans="1:7" ht="15" x14ac:dyDescent="0.25">
      <c r="A96" s="96"/>
      <c r="B96" s="99">
        <f t="shared" si="4"/>
        <v>90</v>
      </c>
      <c r="C96" s="100">
        <f t="shared" si="5"/>
        <v>4.9431331263054483</v>
      </c>
      <c r="D96" s="92"/>
      <c r="E96" s="92"/>
      <c r="F96" s="92"/>
      <c r="G96" s="92"/>
    </row>
    <row r="97" spans="1:7" ht="15" x14ac:dyDescent="0.25">
      <c r="A97" s="96"/>
      <c r="B97" s="99">
        <f t="shared" si="4"/>
        <v>91</v>
      </c>
      <c r="C97" s="100">
        <f t="shared" si="5"/>
        <v>5.061995788831557</v>
      </c>
      <c r="D97" s="92"/>
      <c r="E97" s="92"/>
      <c r="F97" s="92"/>
      <c r="G97" s="92"/>
    </row>
    <row r="98" spans="1:7" ht="15" x14ac:dyDescent="0.25">
      <c r="A98" s="96"/>
      <c r="B98" s="99">
        <f t="shared" si="4"/>
        <v>92</v>
      </c>
      <c r="C98" s="100">
        <f t="shared" si="5"/>
        <v>5.1832357046081876</v>
      </c>
      <c r="D98" s="92"/>
      <c r="E98" s="92"/>
      <c r="F98" s="92"/>
      <c r="G98" s="92"/>
    </row>
    <row r="99" spans="1:7" ht="15" x14ac:dyDescent="0.25">
      <c r="A99" s="96"/>
      <c r="B99" s="99">
        <f t="shared" si="4"/>
        <v>93</v>
      </c>
      <c r="C99" s="100">
        <f t="shared" si="5"/>
        <v>5.3069004187003515</v>
      </c>
      <c r="D99" s="92"/>
      <c r="E99" s="92"/>
      <c r="F99" s="92"/>
      <c r="G99" s="92"/>
    </row>
    <row r="100" spans="1:7" ht="15" x14ac:dyDescent="0.25">
      <c r="A100" s="96"/>
      <c r="B100" s="99">
        <f t="shared" si="4"/>
        <v>94</v>
      </c>
      <c r="C100" s="100">
        <f t="shared" si="5"/>
        <v>5.4330384270743579</v>
      </c>
      <c r="D100" s="92"/>
      <c r="E100" s="92"/>
      <c r="F100" s="92"/>
      <c r="G100" s="92"/>
    </row>
    <row r="101" spans="1:7" ht="15" x14ac:dyDescent="0.25">
      <c r="A101" s="96"/>
      <c r="B101" s="99">
        <f t="shared" si="4"/>
        <v>95</v>
      </c>
      <c r="C101" s="100">
        <f t="shared" si="5"/>
        <v>5.5616991956158444</v>
      </c>
      <c r="D101" s="92"/>
      <c r="E101" s="92"/>
      <c r="F101" s="92"/>
      <c r="G101" s="92"/>
    </row>
    <row r="102" spans="1:7" ht="15" x14ac:dyDescent="0.25">
      <c r="A102" s="96" t="s">
        <v>70</v>
      </c>
      <c r="B102" s="101">
        <f t="shared" si="4"/>
        <v>96</v>
      </c>
      <c r="C102" s="100">
        <f t="shared" si="5"/>
        <v>5.6929331795281612</v>
      </c>
      <c r="D102" s="92"/>
      <c r="E102" s="92"/>
      <c r="F102" s="92"/>
      <c r="G102" s="92"/>
    </row>
    <row r="103" spans="1:7" ht="15" x14ac:dyDescent="0.25">
      <c r="A103" s="96"/>
      <c r="B103" s="99">
        <f t="shared" ref="B103:B126" si="6">B102+1</f>
        <v>97</v>
      </c>
      <c r="C103" s="100">
        <f t="shared" si="5"/>
        <v>5.8267918431187242</v>
      </c>
      <c r="D103" s="92"/>
      <c r="E103" s="92"/>
      <c r="F103" s="92"/>
      <c r="G103" s="92"/>
    </row>
    <row r="104" spans="1:7" ht="15" x14ac:dyDescent="0.25">
      <c r="A104" s="96"/>
      <c r="B104" s="99">
        <f t="shared" si="6"/>
        <v>98</v>
      </c>
      <c r="C104" s="100">
        <f t="shared" ref="C104:C126" si="7">(C103)*1.02+0.02</f>
        <v>5.9633276799810986</v>
      </c>
      <c r="D104" s="92"/>
      <c r="E104" s="92"/>
      <c r="F104" s="92"/>
      <c r="G104" s="92"/>
    </row>
    <row r="105" spans="1:7" ht="15" x14ac:dyDescent="0.25">
      <c r="A105" s="96"/>
      <c r="B105" s="99">
        <f t="shared" si="6"/>
        <v>99</v>
      </c>
      <c r="C105" s="100">
        <f t="shared" si="7"/>
        <v>6.10259423358072</v>
      </c>
      <c r="D105" s="92"/>
      <c r="E105" s="92"/>
      <c r="F105" s="92"/>
      <c r="G105" s="92"/>
    </row>
    <row r="106" spans="1:7" ht="15" x14ac:dyDescent="0.25">
      <c r="A106" s="96"/>
      <c r="B106" s="99">
        <f t="shared" si="6"/>
        <v>100</v>
      </c>
      <c r="C106" s="100">
        <f t="shared" si="7"/>
        <v>6.2446461182523336</v>
      </c>
      <c r="D106" s="92"/>
      <c r="E106" s="92"/>
      <c r="F106" s="92"/>
      <c r="G106" s="92"/>
    </row>
    <row r="107" spans="1:7" ht="15" x14ac:dyDescent="0.25">
      <c r="A107" s="96"/>
      <c r="B107" s="99">
        <f t="shared" si="6"/>
        <v>101</v>
      </c>
      <c r="C107" s="100">
        <f t="shared" si="7"/>
        <v>6.3895390406173798</v>
      </c>
      <c r="D107" s="92"/>
      <c r="E107" s="92"/>
      <c r="F107" s="92"/>
      <c r="G107" s="92"/>
    </row>
    <row r="108" spans="1:7" ht="15" x14ac:dyDescent="0.25">
      <c r="A108" s="96"/>
      <c r="B108" s="99">
        <f t="shared" si="6"/>
        <v>102</v>
      </c>
      <c r="C108" s="100">
        <f t="shared" si="7"/>
        <v>6.5373298214297266</v>
      </c>
      <c r="D108" s="92"/>
      <c r="E108" s="92"/>
      <c r="F108" s="92"/>
      <c r="G108" s="92"/>
    </row>
    <row r="109" spans="1:7" ht="15" x14ac:dyDescent="0.25">
      <c r="A109" s="96"/>
      <c r="B109" s="99">
        <f t="shared" si="6"/>
        <v>103</v>
      </c>
      <c r="C109" s="100">
        <f t="shared" si="7"/>
        <v>6.688076417858321</v>
      </c>
      <c r="D109" s="92"/>
      <c r="E109" s="92"/>
      <c r="F109" s="92"/>
      <c r="G109" s="92"/>
    </row>
    <row r="110" spans="1:7" ht="15" x14ac:dyDescent="0.25">
      <c r="A110" s="96"/>
      <c r="B110" s="99">
        <f t="shared" si="6"/>
        <v>104</v>
      </c>
      <c r="C110" s="100">
        <f t="shared" si="7"/>
        <v>6.8418379462154872</v>
      </c>
      <c r="D110" s="92"/>
      <c r="E110" s="92"/>
      <c r="F110" s="92"/>
      <c r="G110" s="92"/>
    </row>
    <row r="111" spans="1:7" ht="15" x14ac:dyDescent="0.25">
      <c r="A111" s="96"/>
      <c r="B111" s="99">
        <f t="shared" si="6"/>
        <v>105</v>
      </c>
      <c r="C111" s="100">
        <f t="shared" si="7"/>
        <v>6.9986747051397966</v>
      </c>
      <c r="D111" s="92"/>
      <c r="E111" s="92"/>
      <c r="F111" s="92"/>
      <c r="G111" s="92"/>
    </row>
    <row r="112" spans="1:7" ht="15" x14ac:dyDescent="0.25">
      <c r="A112" s="96"/>
      <c r="B112" s="99">
        <f t="shared" si="6"/>
        <v>106</v>
      </c>
      <c r="C112" s="100">
        <f t="shared" si="7"/>
        <v>7.1586481992425925</v>
      </c>
      <c r="D112" s="92"/>
      <c r="E112" s="92"/>
      <c r="F112" s="92"/>
      <c r="G112" s="92"/>
    </row>
    <row r="113" spans="1:7" ht="15" x14ac:dyDescent="0.25">
      <c r="A113" s="96"/>
      <c r="B113" s="99">
        <f t="shared" si="6"/>
        <v>107</v>
      </c>
      <c r="C113" s="100">
        <f t="shared" si="7"/>
        <v>7.3218211632274439</v>
      </c>
      <c r="D113" s="92"/>
      <c r="E113" s="92"/>
      <c r="F113" s="92"/>
      <c r="G113" s="92"/>
    </row>
    <row r="114" spans="1:7" ht="15" x14ac:dyDescent="0.25">
      <c r="A114" s="96" t="s">
        <v>71</v>
      </c>
      <c r="B114" s="101">
        <f t="shared" si="6"/>
        <v>108</v>
      </c>
      <c r="C114" s="100">
        <f t="shared" si="7"/>
        <v>7.4882575864919927</v>
      </c>
      <c r="D114" s="92"/>
      <c r="E114" s="92"/>
      <c r="F114" s="92"/>
      <c r="G114" s="92"/>
    </row>
    <row r="115" spans="1:7" ht="15" x14ac:dyDescent="0.25">
      <c r="A115" s="96"/>
      <c r="B115" s="99">
        <f t="shared" si="6"/>
        <v>109</v>
      </c>
      <c r="C115" s="100">
        <f t="shared" si="7"/>
        <v>7.658022738221832</v>
      </c>
      <c r="D115" s="92"/>
      <c r="E115" s="92"/>
      <c r="F115" s="92"/>
      <c r="G115" s="92"/>
    </row>
    <row r="116" spans="1:7" ht="15" x14ac:dyDescent="0.25">
      <c r="A116" s="96"/>
      <c r="B116" s="99">
        <f t="shared" si="6"/>
        <v>110</v>
      </c>
      <c r="C116" s="100">
        <f t="shared" si="7"/>
        <v>7.8311831929862681</v>
      </c>
      <c r="D116" s="92"/>
      <c r="E116" s="92"/>
      <c r="F116" s="92"/>
      <c r="G116" s="92"/>
    </row>
    <row r="117" spans="1:7" ht="15" x14ac:dyDescent="0.25">
      <c r="A117" s="96"/>
      <c r="B117" s="99">
        <f t="shared" si="6"/>
        <v>111</v>
      </c>
      <c r="C117" s="100">
        <f t="shared" si="7"/>
        <v>8.0078068568459937</v>
      </c>
      <c r="D117" s="92"/>
      <c r="E117" s="92"/>
      <c r="F117" s="92"/>
      <c r="G117" s="92"/>
    </row>
    <row r="118" spans="1:7" ht="15" x14ac:dyDescent="0.25">
      <c r="A118" s="96"/>
      <c r="B118" s="99">
        <f t="shared" si="6"/>
        <v>112</v>
      </c>
      <c r="C118" s="100">
        <f t="shared" si="7"/>
        <v>8.1879629939829126</v>
      </c>
      <c r="D118" s="92"/>
      <c r="E118" s="92"/>
      <c r="F118" s="92"/>
      <c r="G118" s="92"/>
    </row>
    <row r="119" spans="1:7" ht="15" x14ac:dyDescent="0.25">
      <c r="A119" s="96"/>
      <c r="B119" s="99">
        <f t="shared" si="6"/>
        <v>113</v>
      </c>
      <c r="C119" s="100">
        <f t="shared" si="7"/>
        <v>8.3717222538625702</v>
      </c>
      <c r="D119" s="92"/>
      <c r="E119" s="92"/>
      <c r="F119" s="92"/>
      <c r="G119" s="92"/>
    </row>
    <row r="120" spans="1:7" ht="15" x14ac:dyDescent="0.25">
      <c r="A120" s="96"/>
      <c r="B120" s="99">
        <f t="shared" si="6"/>
        <v>114</v>
      </c>
      <c r="C120" s="100">
        <f t="shared" si="7"/>
        <v>8.5591566989398213</v>
      </c>
      <c r="D120" s="92"/>
      <c r="E120" s="92"/>
      <c r="F120" s="92"/>
      <c r="G120" s="92"/>
    </row>
    <row r="121" spans="1:7" ht="15" x14ac:dyDescent="0.25">
      <c r="A121" s="96"/>
      <c r="B121" s="99">
        <f t="shared" si="6"/>
        <v>115</v>
      </c>
      <c r="C121" s="100">
        <f t="shared" si="7"/>
        <v>8.7503398329186179</v>
      </c>
      <c r="D121" s="92"/>
      <c r="E121" s="92"/>
      <c r="F121" s="92"/>
      <c r="G121" s="92"/>
    </row>
    <row r="122" spans="1:7" ht="15" x14ac:dyDescent="0.25">
      <c r="A122" s="96"/>
      <c r="B122" s="99">
        <f t="shared" si="6"/>
        <v>116</v>
      </c>
      <c r="C122" s="100">
        <f t="shared" si="7"/>
        <v>8.9453466295769903</v>
      </c>
      <c r="D122" s="92"/>
      <c r="E122" s="92"/>
      <c r="F122" s="92"/>
      <c r="G122" s="92"/>
    </row>
    <row r="123" spans="1:7" ht="15" x14ac:dyDescent="0.25">
      <c r="A123" s="96"/>
      <c r="B123" s="99">
        <f t="shared" si="6"/>
        <v>117</v>
      </c>
      <c r="C123" s="100">
        <f t="shared" si="7"/>
        <v>9.1442535621685295</v>
      </c>
      <c r="D123" s="92"/>
      <c r="E123" s="92"/>
      <c r="F123" s="92"/>
      <c r="G123" s="92"/>
    </row>
    <row r="124" spans="1:7" ht="15" x14ac:dyDescent="0.25">
      <c r="A124" s="96"/>
      <c r="B124" s="99">
        <f t="shared" si="6"/>
        <v>118</v>
      </c>
      <c r="C124" s="100">
        <f t="shared" si="7"/>
        <v>9.3471386334119</v>
      </c>
      <c r="D124" s="92"/>
      <c r="E124" s="92"/>
      <c r="F124" s="92"/>
      <c r="G124" s="92"/>
    </row>
    <row r="125" spans="1:7" ht="15" x14ac:dyDescent="0.25">
      <c r="A125" s="96"/>
      <c r="B125" s="99">
        <f t="shared" si="6"/>
        <v>119</v>
      </c>
      <c r="C125" s="100">
        <f t="shared" si="7"/>
        <v>9.5540814060801384</v>
      </c>
      <c r="D125" s="92"/>
      <c r="E125" s="92"/>
      <c r="F125" s="92"/>
      <c r="G125" s="92"/>
    </row>
    <row r="126" spans="1:7" ht="15" x14ac:dyDescent="0.25">
      <c r="A126" s="96" t="s">
        <v>72</v>
      </c>
      <c r="B126" s="101">
        <f t="shared" si="6"/>
        <v>120</v>
      </c>
      <c r="C126" s="100">
        <f t="shared" si="7"/>
        <v>9.7651630342017413</v>
      </c>
      <c r="D126" s="92"/>
      <c r="E126" s="92"/>
      <c r="F126" s="92"/>
      <c r="G126" s="92"/>
    </row>
    <row r="127" spans="1:7" x14ac:dyDescent="0.2">
      <c r="A127" s="102"/>
      <c r="B127" s="92"/>
      <c r="C127" s="92"/>
      <c r="D127" s="92"/>
      <c r="E127" s="92"/>
      <c r="F127" s="92"/>
      <c r="G127" s="92"/>
    </row>
    <row r="128" spans="1:7" x14ac:dyDescent="0.2">
      <c r="A128" s="102"/>
      <c r="B128" s="92"/>
      <c r="C128" s="92"/>
      <c r="D128" s="92"/>
      <c r="E128" s="92"/>
      <c r="F128" s="92"/>
      <c r="G128" s="92"/>
    </row>
    <row r="129" spans="1:7" x14ac:dyDescent="0.2">
      <c r="A129" s="93" t="s">
        <v>75</v>
      </c>
      <c r="B129" s="94"/>
      <c r="C129" s="94"/>
      <c r="D129" s="94"/>
      <c r="E129" s="94"/>
      <c r="F129" s="94"/>
      <c r="G129" s="94"/>
    </row>
    <row r="130" spans="1:7" x14ac:dyDescent="0.2">
      <c r="A130" s="95"/>
      <c r="B130" s="92"/>
      <c r="C130" s="92"/>
      <c r="D130" s="92"/>
      <c r="E130" s="92"/>
      <c r="F130" s="92"/>
      <c r="G130" s="92"/>
    </row>
    <row r="131" spans="1:7" ht="15" x14ac:dyDescent="0.25">
      <c r="A131" s="96"/>
      <c r="B131" s="97" t="s">
        <v>61</v>
      </c>
      <c r="C131" s="98" t="s">
        <v>62</v>
      </c>
      <c r="D131" s="92"/>
      <c r="E131" s="92"/>
      <c r="F131" s="92"/>
      <c r="G131" s="92"/>
    </row>
    <row r="132" spans="1:7" ht="15" x14ac:dyDescent="0.25">
      <c r="A132" s="96"/>
      <c r="B132" s="99">
        <v>0</v>
      </c>
      <c r="C132" s="100">
        <v>0</v>
      </c>
      <c r="D132" s="92"/>
      <c r="E132" s="92"/>
      <c r="F132" s="92"/>
      <c r="G132" s="92"/>
    </row>
    <row r="133" spans="1:7" ht="15" x14ac:dyDescent="0.25">
      <c r="A133" s="96"/>
      <c r="B133" s="99">
        <f t="shared" ref="B133:B196" si="8">B132+1</f>
        <v>1</v>
      </c>
      <c r="C133" s="100">
        <f>C132+0.01</f>
        <v>0.01</v>
      </c>
      <c r="D133" s="92"/>
      <c r="E133" s="92"/>
      <c r="F133" s="92"/>
      <c r="G133" s="92"/>
    </row>
    <row r="134" spans="1:7" ht="15" x14ac:dyDescent="0.25">
      <c r="A134" s="96"/>
      <c r="B134" s="99">
        <f t="shared" si="8"/>
        <v>2</v>
      </c>
      <c r="C134" s="100">
        <f>(C133)*1.01+0.01</f>
        <v>2.01E-2</v>
      </c>
      <c r="D134" s="92"/>
      <c r="E134" s="92"/>
      <c r="F134" s="92"/>
      <c r="G134" s="92"/>
    </row>
    <row r="135" spans="1:7" ht="15" x14ac:dyDescent="0.25">
      <c r="A135" s="96"/>
      <c r="B135" s="99">
        <f t="shared" si="8"/>
        <v>3</v>
      </c>
      <c r="C135" s="100">
        <f t="shared" ref="C135:C198" si="9">(C134)*1.01+0.01</f>
        <v>3.0301000000000002E-2</v>
      </c>
      <c r="D135" s="92"/>
      <c r="E135" s="92"/>
      <c r="F135" s="92"/>
      <c r="G135" s="92"/>
    </row>
    <row r="136" spans="1:7" ht="15" x14ac:dyDescent="0.25">
      <c r="A136" s="96"/>
      <c r="B136" s="99">
        <f t="shared" si="8"/>
        <v>4</v>
      </c>
      <c r="C136" s="100">
        <f t="shared" si="9"/>
        <v>4.0604010000000003E-2</v>
      </c>
      <c r="D136" s="92"/>
      <c r="E136" s="92"/>
      <c r="F136" s="92"/>
      <c r="G136" s="92"/>
    </row>
    <row r="137" spans="1:7" ht="15" x14ac:dyDescent="0.25">
      <c r="A137" s="96"/>
      <c r="B137" s="99">
        <f t="shared" si="8"/>
        <v>5</v>
      </c>
      <c r="C137" s="100">
        <f t="shared" si="9"/>
        <v>5.1010050100000003E-2</v>
      </c>
      <c r="D137" s="92"/>
      <c r="E137" s="92"/>
      <c r="F137" s="92"/>
      <c r="G137" s="92"/>
    </row>
    <row r="138" spans="1:7" ht="15" x14ac:dyDescent="0.25">
      <c r="A138" s="96"/>
      <c r="B138" s="99">
        <f t="shared" si="8"/>
        <v>6</v>
      </c>
      <c r="C138" s="100">
        <f t="shared" si="9"/>
        <v>6.1520150601000002E-2</v>
      </c>
      <c r="D138" s="92"/>
      <c r="E138" s="92"/>
      <c r="F138" s="92"/>
      <c r="G138" s="92"/>
    </row>
    <row r="139" spans="1:7" ht="15" x14ac:dyDescent="0.25">
      <c r="A139" s="96"/>
      <c r="B139" s="99">
        <f t="shared" si="8"/>
        <v>7</v>
      </c>
      <c r="C139" s="100">
        <f t="shared" si="9"/>
        <v>7.2135352107009998E-2</v>
      </c>
      <c r="D139" s="92"/>
      <c r="E139" s="92"/>
      <c r="F139" s="92"/>
      <c r="G139" s="92"/>
    </row>
    <row r="140" spans="1:7" ht="15" x14ac:dyDescent="0.25">
      <c r="A140" s="96"/>
      <c r="B140" s="99">
        <f t="shared" si="8"/>
        <v>8</v>
      </c>
      <c r="C140" s="100">
        <f t="shared" si="9"/>
        <v>8.2856705628080091E-2</v>
      </c>
      <c r="D140" s="92"/>
      <c r="E140" s="92"/>
      <c r="F140" s="92"/>
      <c r="G140" s="92"/>
    </row>
    <row r="141" spans="1:7" ht="15" x14ac:dyDescent="0.25">
      <c r="A141" s="96"/>
      <c r="B141" s="99">
        <f t="shared" si="8"/>
        <v>9</v>
      </c>
      <c r="C141" s="100">
        <f t="shared" si="9"/>
        <v>9.3685272684360887E-2</v>
      </c>
      <c r="D141" s="92"/>
      <c r="E141" s="92"/>
      <c r="F141" s="92"/>
      <c r="G141" s="92"/>
    </row>
    <row r="142" spans="1:7" ht="15" x14ac:dyDescent="0.25">
      <c r="A142" s="96"/>
      <c r="B142" s="99">
        <f t="shared" si="8"/>
        <v>10</v>
      </c>
      <c r="C142" s="100">
        <f t="shared" si="9"/>
        <v>0.1046221254112045</v>
      </c>
      <c r="D142" s="92"/>
      <c r="E142" s="92"/>
      <c r="F142" s="92"/>
      <c r="G142" s="92"/>
    </row>
    <row r="143" spans="1:7" ht="15" x14ac:dyDescent="0.25">
      <c r="A143" s="96"/>
      <c r="B143" s="99">
        <f t="shared" si="8"/>
        <v>11</v>
      </c>
      <c r="C143" s="100">
        <f t="shared" si="9"/>
        <v>0.11566834666531654</v>
      </c>
      <c r="D143" s="92"/>
      <c r="E143" s="92"/>
      <c r="F143" s="92"/>
      <c r="G143" s="92"/>
    </row>
    <row r="144" spans="1:7" ht="15" x14ac:dyDescent="0.25">
      <c r="A144" s="96" t="s">
        <v>63</v>
      </c>
      <c r="B144" s="101">
        <f t="shared" si="8"/>
        <v>12</v>
      </c>
      <c r="C144" s="100">
        <f t="shared" si="9"/>
        <v>0.12682503013196972</v>
      </c>
      <c r="D144" s="92"/>
      <c r="E144" s="92"/>
      <c r="F144" s="92"/>
      <c r="G144" s="92"/>
    </row>
    <row r="145" spans="1:7" ht="15" x14ac:dyDescent="0.25">
      <c r="A145" s="96"/>
      <c r="B145" s="99">
        <f t="shared" si="8"/>
        <v>13</v>
      </c>
      <c r="C145" s="100">
        <f t="shared" si="9"/>
        <v>0.13809328043328942</v>
      </c>
      <c r="D145" s="92"/>
      <c r="E145" s="92"/>
      <c r="F145" s="92"/>
      <c r="G145" s="92"/>
    </row>
    <row r="146" spans="1:7" ht="15" x14ac:dyDescent="0.25">
      <c r="A146" s="96"/>
      <c r="B146" s="99">
        <f t="shared" si="8"/>
        <v>14</v>
      </c>
      <c r="C146" s="100">
        <f t="shared" si="9"/>
        <v>0.14947421323762233</v>
      </c>
      <c r="D146" s="92"/>
      <c r="E146" s="92"/>
      <c r="F146" s="92"/>
      <c r="G146" s="92"/>
    </row>
    <row r="147" spans="1:7" ht="15" x14ac:dyDescent="0.25">
      <c r="A147" s="96"/>
      <c r="B147" s="99">
        <f t="shared" si="8"/>
        <v>15</v>
      </c>
      <c r="C147" s="100">
        <f t="shared" si="9"/>
        <v>0.16096895536999856</v>
      </c>
      <c r="D147" s="92"/>
      <c r="E147" s="92"/>
      <c r="F147" s="92"/>
      <c r="G147" s="92"/>
    </row>
    <row r="148" spans="1:7" ht="15" x14ac:dyDescent="0.25">
      <c r="A148" s="96"/>
      <c r="B148" s="99">
        <f t="shared" si="8"/>
        <v>16</v>
      </c>
      <c r="C148" s="100">
        <f t="shared" si="9"/>
        <v>0.17257864492369857</v>
      </c>
      <c r="D148" s="92"/>
      <c r="E148" s="92"/>
      <c r="F148" s="92"/>
      <c r="G148" s="92"/>
    </row>
    <row r="149" spans="1:7" ht="15" x14ac:dyDescent="0.25">
      <c r="A149" s="96"/>
      <c r="B149" s="99">
        <f t="shared" si="8"/>
        <v>17</v>
      </c>
      <c r="C149" s="100">
        <f t="shared" si="9"/>
        <v>0.18430443137293556</v>
      </c>
      <c r="D149" s="92"/>
      <c r="E149" s="92"/>
      <c r="F149" s="92"/>
      <c r="G149" s="92"/>
    </row>
    <row r="150" spans="1:7" ht="15" x14ac:dyDescent="0.25">
      <c r="A150" s="96"/>
      <c r="B150" s="99">
        <f t="shared" si="8"/>
        <v>18</v>
      </c>
      <c r="C150" s="100">
        <f t="shared" si="9"/>
        <v>0.19614747568666493</v>
      </c>
      <c r="D150" s="92"/>
      <c r="E150" s="92"/>
      <c r="F150" s="92"/>
      <c r="G150" s="92"/>
    </row>
    <row r="151" spans="1:7" ht="15" x14ac:dyDescent="0.25">
      <c r="A151" s="96"/>
      <c r="B151" s="99">
        <f t="shared" si="8"/>
        <v>19</v>
      </c>
      <c r="C151" s="100">
        <f t="shared" si="9"/>
        <v>0.20810895044353159</v>
      </c>
      <c r="D151" s="92"/>
      <c r="E151" s="92"/>
      <c r="F151" s="92"/>
      <c r="G151" s="92"/>
    </row>
    <row r="152" spans="1:7" ht="15" x14ac:dyDescent="0.25">
      <c r="A152" s="96"/>
      <c r="B152" s="99">
        <f t="shared" si="8"/>
        <v>20</v>
      </c>
      <c r="C152" s="100">
        <f t="shared" si="9"/>
        <v>0.2201900399479669</v>
      </c>
      <c r="D152" s="92"/>
      <c r="E152" s="92"/>
      <c r="F152" s="92"/>
      <c r="G152" s="92"/>
    </row>
    <row r="153" spans="1:7" ht="15" x14ac:dyDescent="0.25">
      <c r="A153" s="96"/>
      <c r="B153" s="99">
        <f t="shared" si="8"/>
        <v>21</v>
      </c>
      <c r="C153" s="100">
        <f t="shared" si="9"/>
        <v>0.23239194034744659</v>
      </c>
      <c r="D153" s="92"/>
      <c r="E153" s="92"/>
      <c r="F153" s="92"/>
      <c r="G153" s="92"/>
    </row>
    <row r="154" spans="1:7" ht="15" x14ac:dyDescent="0.25">
      <c r="A154" s="96"/>
      <c r="B154" s="99">
        <f t="shared" si="8"/>
        <v>22</v>
      </c>
      <c r="C154" s="100">
        <f t="shared" si="9"/>
        <v>0.24471585975092106</v>
      </c>
      <c r="D154" s="92"/>
      <c r="E154" s="92"/>
      <c r="F154" s="92"/>
      <c r="G154" s="92"/>
    </row>
    <row r="155" spans="1:7" ht="15" x14ac:dyDescent="0.25">
      <c r="A155" s="96"/>
      <c r="B155" s="99">
        <f t="shared" si="8"/>
        <v>23</v>
      </c>
      <c r="C155" s="100">
        <f t="shared" si="9"/>
        <v>0.25716301834843025</v>
      </c>
      <c r="D155" s="92"/>
      <c r="E155" s="92"/>
      <c r="F155" s="92"/>
      <c r="G155" s="92"/>
    </row>
    <row r="156" spans="1:7" ht="15" x14ac:dyDescent="0.25">
      <c r="A156" s="96" t="s">
        <v>64</v>
      </c>
      <c r="B156" s="101">
        <f t="shared" si="8"/>
        <v>24</v>
      </c>
      <c r="C156" s="100">
        <f t="shared" si="9"/>
        <v>0.26973464853191459</v>
      </c>
      <c r="D156" s="92"/>
      <c r="E156" s="92"/>
      <c r="F156" s="92"/>
      <c r="G156" s="92"/>
    </row>
    <row r="157" spans="1:7" ht="15" x14ac:dyDescent="0.25">
      <c r="A157" s="96"/>
      <c r="B157" s="99">
        <f t="shared" si="8"/>
        <v>25</v>
      </c>
      <c r="C157" s="100">
        <f t="shared" si="9"/>
        <v>0.28243199501723376</v>
      </c>
      <c r="D157" s="92"/>
      <c r="E157" s="92"/>
      <c r="F157" s="92"/>
      <c r="G157" s="92"/>
    </row>
    <row r="158" spans="1:7" ht="15" x14ac:dyDescent="0.25">
      <c r="A158" s="96"/>
      <c r="B158" s="99">
        <f t="shared" si="8"/>
        <v>26</v>
      </c>
      <c r="C158" s="100">
        <f t="shared" si="9"/>
        <v>0.29525631496740612</v>
      </c>
      <c r="D158" s="92"/>
      <c r="E158" s="92"/>
      <c r="F158" s="92"/>
      <c r="G158" s="92"/>
    </row>
    <row r="159" spans="1:7" ht="15" x14ac:dyDescent="0.25">
      <c r="A159" s="96"/>
      <c r="B159" s="99">
        <f t="shared" si="8"/>
        <v>27</v>
      </c>
      <c r="C159" s="100">
        <f t="shared" si="9"/>
        <v>0.3082088781170802</v>
      </c>
      <c r="D159" s="92"/>
      <c r="E159" s="92"/>
      <c r="F159" s="92"/>
      <c r="G159" s="92"/>
    </row>
    <row r="160" spans="1:7" ht="15" x14ac:dyDescent="0.25">
      <c r="A160" s="96"/>
      <c r="B160" s="99">
        <f t="shared" si="8"/>
        <v>28</v>
      </c>
      <c r="C160" s="100">
        <f t="shared" si="9"/>
        <v>0.32129096689825098</v>
      </c>
      <c r="D160" s="92"/>
      <c r="E160" s="92"/>
      <c r="F160" s="92"/>
      <c r="G160" s="92"/>
    </row>
    <row r="161" spans="1:7" ht="15" x14ac:dyDescent="0.25">
      <c r="A161" s="96"/>
      <c r="B161" s="99">
        <f t="shared" si="8"/>
        <v>29</v>
      </c>
      <c r="C161" s="100">
        <f t="shared" si="9"/>
        <v>0.33450387656723352</v>
      </c>
      <c r="D161" s="92"/>
      <c r="E161" s="92"/>
      <c r="F161" s="92"/>
      <c r="G161" s="92"/>
    </row>
    <row r="162" spans="1:7" ht="15" x14ac:dyDescent="0.25">
      <c r="A162" s="96"/>
      <c r="B162" s="99">
        <f t="shared" si="8"/>
        <v>30</v>
      </c>
      <c r="C162" s="100">
        <f t="shared" si="9"/>
        <v>0.34784891533290585</v>
      </c>
      <c r="D162" s="92"/>
      <c r="E162" s="92"/>
      <c r="F162" s="92"/>
      <c r="G162" s="92"/>
    </row>
    <row r="163" spans="1:7" ht="15" x14ac:dyDescent="0.25">
      <c r="A163" s="96"/>
      <c r="B163" s="99">
        <f t="shared" si="8"/>
        <v>31</v>
      </c>
      <c r="C163" s="100">
        <f t="shared" si="9"/>
        <v>0.3613274044862349</v>
      </c>
      <c r="D163" s="92"/>
      <c r="E163" s="92"/>
      <c r="F163" s="92"/>
      <c r="G163" s="92"/>
    </row>
    <row r="164" spans="1:7" ht="15" x14ac:dyDescent="0.25">
      <c r="A164" s="96"/>
      <c r="B164" s="99">
        <f t="shared" si="8"/>
        <v>32</v>
      </c>
      <c r="C164" s="100">
        <f t="shared" si="9"/>
        <v>0.37494067853109725</v>
      </c>
      <c r="D164" s="92"/>
      <c r="E164" s="92"/>
      <c r="F164" s="92"/>
      <c r="G164" s="92"/>
    </row>
    <row r="165" spans="1:7" ht="15" x14ac:dyDescent="0.25">
      <c r="A165" s="96"/>
      <c r="B165" s="99">
        <f t="shared" si="8"/>
        <v>33</v>
      </c>
      <c r="C165" s="100">
        <f t="shared" si="9"/>
        <v>0.38869008531640825</v>
      </c>
      <c r="D165" s="92"/>
      <c r="E165" s="92"/>
      <c r="F165" s="92"/>
      <c r="G165" s="92"/>
    </row>
    <row r="166" spans="1:7" ht="15" x14ac:dyDescent="0.25">
      <c r="A166" s="96"/>
      <c r="B166" s="99">
        <f t="shared" si="8"/>
        <v>34</v>
      </c>
      <c r="C166" s="100">
        <f t="shared" si="9"/>
        <v>0.40257698616957233</v>
      </c>
      <c r="D166" s="92"/>
      <c r="E166" s="92"/>
      <c r="F166" s="92"/>
      <c r="G166" s="92"/>
    </row>
    <row r="167" spans="1:7" ht="15" x14ac:dyDescent="0.25">
      <c r="A167" s="96"/>
      <c r="B167" s="99">
        <f t="shared" si="8"/>
        <v>35</v>
      </c>
      <c r="C167" s="100">
        <f t="shared" si="9"/>
        <v>0.41660275603126806</v>
      </c>
      <c r="D167" s="92"/>
      <c r="E167" s="92"/>
      <c r="F167" s="92"/>
      <c r="G167" s="92"/>
    </row>
    <row r="168" spans="1:7" ht="15" x14ac:dyDescent="0.25">
      <c r="A168" s="96" t="s">
        <v>65</v>
      </c>
      <c r="B168" s="101">
        <f t="shared" si="8"/>
        <v>36</v>
      </c>
      <c r="C168" s="100">
        <f t="shared" si="9"/>
        <v>0.43076878359158077</v>
      </c>
      <c r="D168" s="92"/>
      <c r="E168" s="92"/>
      <c r="F168" s="92"/>
      <c r="G168" s="92"/>
    </row>
    <row r="169" spans="1:7" ht="15" x14ac:dyDescent="0.25">
      <c r="A169" s="96"/>
      <c r="B169" s="99">
        <f t="shared" si="8"/>
        <v>37</v>
      </c>
      <c r="C169" s="100">
        <f t="shared" si="9"/>
        <v>0.44507647142749657</v>
      </c>
      <c r="D169" s="92"/>
      <c r="E169" s="92"/>
      <c r="F169" s="92"/>
      <c r="G169" s="92"/>
    </row>
    <row r="170" spans="1:7" ht="15" x14ac:dyDescent="0.25">
      <c r="A170" s="96"/>
      <c r="B170" s="99">
        <f t="shared" si="8"/>
        <v>38</v>
      </c>
      <c r="C170" s="100">
        <f t="shared" si="9"/>
        <v>0.45952723614177154</v>
      </c>
      <c r="D170" s="92"/>
      <c r="E170" s="92"/>
      <c r="F170" s="92"/>
      <c r="G170" s="92"/>
    </row>
    <row r="171" spans="1:7" ht="15" x14ac:dyDescent="0.25">
      <c r="A171" s="96"/>
      <c r="B171" s="99">
        <f t="shared" si="8"/>
        <v>39</v>
      </c>
      <c r="C171" s="100">
        <f t="shared" si="9"/>
        <v>0.47412250850318927</v>
      </c>
      <c r="D171" s="92"/>
      <c r="E171" s="92"/>
      <c r="F171" s="92"/>
      <c r="G171" s="92"/>
    </row>
    <row r="172" spans="1:7" ht="15" x14ac:dyDescent="0.25">
      <c r="A172" s="96"/>
      <c r="B172" s="99">
        <f t="shared" si="8"/>
        <v>40</v>
      </c>
      <c r="C172" s="100">
        <f t="shared" si="9"/>
        <v>0.48886373358822116</v>
      </c>
      <c r="D172" s="92"/>
      <c r="E172" s="92"/>
      <c r="F172" s="92"/>
      <c r="G172" s="92"/>
    </row>
    <row r="173" spans="1:7" ht="15" x14ac:dyDescent="0.25">
      <c r="A173" s="96"/>
      <c r="B173" s="99">
        <f t="shared" si="8"/>
        <v>41</v>
      </c>
      <c r="C173" s="100">
        <f t="shared" si="9"/>
        <v>0.50375237092410341</v>
      </c>
      <c r="D173" s="92"/>
      <c r="E173" s="92"/>
      <c r="F173" s="92"/>
      <c r="G173" s="92"/>
    </row>
    <row r="174" spans="1:7" ht="15" x14ac:dyDescent="0.25">
      <c r="A174" s="96"/>
      <c r="B174" s="99">
        <f t="shared" si="8"/>
        <v>42</v>
      </c>
      <c r="C174" s="100">
        <f t="shared" si="9"/>
        <v>0.51878989463334446</v>
      </c>
      <c r="D174" s="92"/>
      <c r="E174" s="92"/>
      <c r="F174" s="92"/>
      <c r="G174" s="92"/>
    </row>
    <row r="175" spans="1:7" ht="15" x14ac:dyDescent="0.25">
      <c r="A175" s="96"/>
      <c r="B175" s="99">
        <f t="shared" si="8"/>
        <v>43</v>
      </c>
      <c r="C175" s="100">
        <f t="shared" si="9"/>
        <v>0.5339777935796779</v>
      </c>
      <c r="D175" s="92"/>
      <c r="E175" s="92"/>
      <c r="F175" s="92"/>
      <c r="G175" s="92"/>
    </row>
    <row r="176" spans="1:7" ht="15" x14ac:dyDescent="0.25">
      <c r="A176" s="96"/>
      <c r="B176" s="99">
        <f t="shared" si="8"/>
        <v>44</v>
      </c>
      <c r="C176" s="100">
        <f t="shared" si="9"/>
        <v>0.54931757151547467</v>
      </c>
      <c r="D176" s="92"/>
      <c r="E176" s="92"/>
      <c r="F176" s="92"/>
      <c r="G176" s="92"/>
    </row>
    <row r="177" spans="1:7" ht="15" x14ac:dyDescent="0.25">
      <c r="A177" s="96"/>
      <c r="B177" s="99">
        <f t="shared" si="8"/>
        <v>45</v>
      </c>
      <c r="C177" s="100">
        <f t="shared" si="9"/>
        <v>0.56481074723062941</v>
      </c>
      <c r="D177" s="92"/>
      <c r="E177" s="92"/>
      <c r="F177" s="92"/>
      <c r="G177" s="92"/>
    </row>
    <row r="178" spans="1:7" ht="15" x14ac:dyDescent="0.25">
      <c r="A178" s="96"/>
      <c r="B178" s="99">
        <f t="shared" si="8"/>
        <v>46</v>
      </c>
      <c r="C178" s="100">
        <f t="shared" si="9"/>
        <v>0.58045885470293568</v>
      </c>
      <c r="D178" s="92"/>
      <c r="E178" s="92"/>
      <c r="F178" s="92"/>
      <c r="G178" s="92"/>
    </row>
    <row r="179" spans="1:7" ht="15" x14ac:dyDescent="0.25">
      <c r="A179" s="96"/>
      <c r="B179" s="99">
        <f t="shared" si="8"/>
        <v>47</v>
      </c>
      <c r="C179" s="100">
        <f t="shared" si="9"/>
        <v>0.59626344324996505</v>
      </c>
      <c r="D179" s="92"/>
      <c r="E179" s="92"/>
      <c r="F179" s="92"/>
      <c r="G179" s="92"/>
    </row>
    <row r="180" spans="1:7" ht="15" x14ac:dyDescent="0.25">
      <c r="A180" s="96" t="s">
        <v>66</v>
      </c>
      <c r="B180" s="101">
        <f t="shared" si="8"/>
        <v>48</v>
      </c>
      <c r="C180" s="100">
        <f t="shared" si="9"/>
        <v>0.61222607768246473</v>
      </c>
      <c r="D180" s="92"/>
      <c r="E180" s="92"/>
      <c r="F180" s="92"/>
      <c r="G180" s="92"/>
    </row>
    <row r="181" spans="1:7" ht="15" x14ac:dyDescent="0.25">
      <c r="A181" s="96"/>
      <c r="B181" s="99">
        <f t="shared" si="8"/>
        <v>49</v>
      </c>
      <c r="C181" s="100">
        <f t="shared" si="9"/>
        <v>0.62834833845928939</v>
      </c>
      <c r="D181" s="92"/>
      <c r="E181" s="92"/>
      <c r="F181" s="92"/>
      <c r="G181" s="92"/>
    </row>
    <row r="182" spans="1:7" ht="15" x14ac:dyDescent="0.25">
      <c r="A182" s="96"/>
      <c r="B182" s="99">
        <f t="shared" si="8"/>
        <v>50</v>
      </c>
      <c r="C182" s="100">
        <f t="shared" si="9"/>
        <v>0.64463182184388235</v>
      </c>
      <c r="D182" s="92"/>
      <c r="E182" s="92"/>
      <c r="F182" s="92"/>
      <c r="G182" s="92"/>
    </row>
    <row r="183" spans="1:7" ht="15" x14ac:dyDescent="0.25">
      <c r="A183" s="96"/>
      <c r="B183" s="99">
        <f t="shared" si="8"/>
        <v>51</v>
      </c>
      <c r="C183" s="100">
        <f t="shared" si="9"/>
        <v>0.66107814006232124</v>
      </c>
      <c r="D183" s="92"/>
      <c r="E183" s="92"/>
      <c r="F183" s="92"/>
      <c r="G183" s="92"/>
    </row>
    <row r="184" spans="1:7" ht="15" x14ac:dyDescent="0.25">
      <c r="A184" s="96"/>
      <c r="B184" s="99">
        <f t="shared" si="8"/>
        <v>52</v>
      </c>
      <c r="C184" s="100">
        <f t="shared" si="9"/>
        <v>0.67768892146294446</v>
      </c>
      <c r="D184" s="92"/>
      <c r="E184" s="92"/>
      <c r="F184" s="92"/>
      <c r="G184" s="92"/>
    </row>
    <row r="185" spans="1:7" ht="15" x14ac:dyDescent="0.25">
      <c r="A185" s="96"/>
      <c r="B185" s="99">
        <f t="shared" si="8"/>
        <v>53</v>
      </c>
      <c r="C185" s="100">
        <f t="shared" si="9"/>
        <v>0.69446581067757396</v>
      </c>
      <c r="D185" s="92"/>
      <c r="E185" s="92"/>
      <c r="F185" s="92"/>
      <c r="G185" s="92"/>
    </row>
    <row r="186" spans="1:7" ht="15" x14ac:dyDescent="0.25">
      <c r="A186" s="96"/>
      <c r="B186" s="99">
        <f t="shared" si="8"/>
        <v>54</v>
      </c>
      <c r="C186" s="100">
        <f t="shared" si="9"/>
        <v>0.71141046878434966</v>
      </c>
      <c r="D186" s="92"/>
      <c r="E186" s="92"/>
      <c r="F186" s="92"/>
      <c r="G186" s="92"/>
    </row>
    <row r="187" spans="1:7" ht="15" x14ac:dyDescent="0.25">
      <c r="A187" s="96"/>
      <c r="B187" s="99">
        <f t="shared" si="8"/>
        <v>55</v>
      </c>
      <c r="C187" s="100">
        <f t="shared" si="9"/>
        <v>0.72852457347219313</v>
      </c>
      <c r="D187" s="92"/>
      <c r="E187" s="92"/>
      <c r="F187" s="92"/>
      <c r="G187" s="92"/>
    </row>
    <row r="188" spans="1:7" ht="15" x14ac:dyDescent="0.25">
      <c r="A188" s="96"/>
      <c r="B188" s="99">
        <f t="shared" si="8"/>
        <v>56</v>
      </c>
      <c r="C188" s="100">
        <f t="shared" si="9"/>
        <v>0.74580981920691503</v>
      </c>
      <c r="D188" s="92"/>
      <c r="E188" s="92"/>
      <c r="F188" s="92"/>
      <c r="G188" s="92"/>
    </row>
    <row r="189" spans="1:7" ht="15" x14ac:dyDescent="0.25">
      <c r="A189" s="96"/>
      <c r="B189" s="99">
        <f t="shared" si="8"/>
        <v>57</v>
      </c>
      <c r="C189" s="100">
        <f t="shared" si="9"/>
        <v>0.76326791739898414</v>
      </c>
      <c r="D189" s="92"/>
      <c r="E189" s="92"/>
      <c r="F189" s="92"/>
      <c r="G189" s="92"/>
    </row>
    <row r="190" spans="1:7" ht="15" x14ac:dyDescent="0.25">
      <c r="A190" s="96"/>
      <c r="B190" s="99">
        <f t="shared" si="8"/>
        <v>58</v>
      </c>
      <c r="C190" s="100">
        <f t="shared" si="9"/>
        <v>0.78090059657297395</v>
      </c>
      <c r="D190" s="92"/>
      <c r="E190" s="92"/>
      <c r="F190" s="92"/>
      <c r="G190" s="92"/>
    </row>
    <row r="191" spans="1:7" ht="15" x14ac:dyDescent="0.25">
      <c r="A191" s="96"/>
      <c r="B191" s="99">
        <f t="shared" si="8"/>
        <v>59</v>
      </c>
      <c r="C191" s="100">
        <f t="shared" si="9"/>
        <v>0.79870960253870371</v>
      </c>
      <c r="D191" s="92"/>
      <c r="E191" s="92"/>
      <c r="F191" s="92"/>
      <c r="G191" s="92"/>
    </row>
    <row r="192" spans="1:7" ht="15" x14ac:dyDescent="0.25">
      <c r="A192" s="96" t="s">
        <v>67</v>
      </c>
      <c r="B192" s="101">
        <f t="shared" si="8"/>
        <v>60</v>
      </c>
      <c r="C192" s="100">
        <f t="shared" si="9"/>
        <v>0.81669669856409077</v>
      </c>
      <c r="D192" s="92"/>
      <c r="E192" s="92"/>
      <c r="F192" s="92"/>
      <c r="G192" s="92"/>
    </row>
    <row r="193" spans="1:7" ht="15" x14ac:dyDescent="0.25">
      <c r="A193" s="96"/>
      <c r="B193" s="99">
        <f t="shared" si="8"/>
        <v>61</v>
      </c>
      <c r="C193" s="100">
        <f t="shared" si="9"/>
        <v>0.83486366554973168</v>
      </c>
      <c r="D193" s="92"/>
      <c r="E193" s="92"/>
      <c r="F193" s="92"/>
      <c r="G193" s="92"/>
    </row>
    <row r="194" spans="1:7" ht="15" x14ac:dyDescent="0.25">
      <c r="A194" s="96"/>
      <c r="B194" s="99">
        <f t="shared" si="8"/>
        <v>62</v>
      </c>
      <c r="C194" s="100">
        <f t="shared" si="9"/>
        <v>0.85321230220522903</v>
      </c>
      <c r="D194" s="92"/>
      <c r="E194" s="92"/>
      <c r="F194" s="92"/>
      <c r="G194" s="92"/>
    </row>
    <row r="195" spans="1:7" ht="15" x14ac:dyDescent="0.25">
      <c r="A195" s="96"/>
      <c r="B195" s="99">
        <f t="shared" si="8"/>
        <v>63</v>
      </c>
      <c r="C195" s="100">
        <f t="shared" si="9"/>
        <v>0.87174442522728135</v>
      </c>
      <c r="D195" s="92"/>
      <c r="E195" s="92"/>
      <c r="F195" s="92"/>
      <c r="G195" s="92"/>
    </row>
    <row r="196" spans="1:7" ht="15" x14ac:dyDescent="0.25">
      <c r="A196" s="96"/>
      <c r="B196" s="99">
        <f t="shared" si="8"/>
        <v>64</v>
      </c>
      <c r="C196" s="100">
        <f t="shared" si="9"/>
        <v>0.89046186947955419</v>
      </c>
      <c r="D196" s="92"/>
      <c r="E196" s="92"/>
      <c r="F196" s="92"/>
      <c r="G196" s="92"/>
    </row>
    <row r="197" spans="1:7" ht="15" x14ac:dyDescent="0.25">
      <c r="A197" s="96"/>
      <c r="B197" s="99">
        <f t="shared" ref="B197:B252" si="10">B196+1</f>
        <v>65</v>
      </c>
      <c r="C197" s="100">
        <f t="shared" si="9"/>
        <v>0.90936648817434973</v>
      </c>
      <c r="D197" s="92"/>
      <c r="E197" s="92"/>
      <c r="F197" s="92"/>
      <c r="G197" s="92"/>
    </row>
    <row r="198" spans="1:7" ht="15" x14ac:dyDescent="0.25">
      <c r="A198" s="96"/>
      <c r="B198" s="99">
        <f t="shared" si="10"/>
        <v>66</v>
      </c>
      <c r="C198" s="100">
        <f t="shared" si="9"/>
        <v>0.9284601530560932</v>
      </c>
      <c r="D198" s="92"/>
      <c r="E198" s="92"/>
      <c r="F198" s="92"/>
      <c r="G198" s="92"/>
    </row>
    <row r="199" spans="1:7" ht="15" x14ac:dyDescent="0.25">
      <c r="A199" s="96"/>
      <c r="B199" s="99">
        <f t="shared" si="10"/>
        <v>67</v>
      </c>
      <c r="C199" s="100">
        <f t="shared" ref="C199:C252" si="11">(C198)*1.01+0.01</f>
        <v>0.94774475458665419</v>
      </c>
      <c r="D199" s="92"/>
      <c r="E199" s="92"/>
      <c r="F199" s="92"/>
      <c r="G199" s="92"/>
    </row>
    <row r="200" spans="1:7" ht="15" x14ac:dyDescent="0.25">
      <c r="A200" s="96"/>
      <c r="B200" s="99">
        <f t="shared" si="10"/>
        <v>68</v>
      </c>
      <c r="C200" s="100">
        <f t="shared" si="11"/>
        <v>0.96722220213252075</v>
      </c>
      <c r="D200" s="92"/>
      <c r="E200" s="92"/>
      <c r="F200" s="92"/>
      <c r="G200" s="92"/>
    </row>
    <row r="201" spans="1:7" ht="15" x14ac:dyDescent="0.25">
      <c r="A201" s="96"/>
      <c r="B201" s="99">
        <f t="shared" si="10"/>
        <v>69</v>
      </c>
      <c r="C201" s="100">
        <f t="shared" si="11"/>
        <v>0.98689442415384598</v>
      </c>
      <c r="D201" s="92"/>
      <c r="E201" s="92"/>
      <c r="F201" s="92"/>
      <c r="G201" s="92"/>
    </row>
    <row r="202" spans="1:7" ht="15" x14ac:dyDescent="0.25">
      <c r="A202" s="96"/>
      <c r="B202" s="99">
        <f t="shared" si="10"/>
        <v>70</v>
      </c>
      <c r="C202" s="100">
        <f t="shared" si="11"/>
        <v>1.0067633683953845</v>
      </c>
      <c r="D202" s="92"/>
      <c r="E202" s="92"/>
      <c r="F202" s="92"/>
      <c r="G202" s="92"/>
    </row>
    <row r="203" spans="1:7" ht="15" x14ac:dyDescent="0.25">
      <c r="A203" s="96"/>
      <c r="B203" s="99">
        <f t="shared" si="10"/>
        <v>71</v>
      </c>
      <c r="C203" s="100">
        <f t="shared" si="11"/>
        <v>1.0268310020793383</v>
      </c>
      <c r="D203" s="92"/>
      <c r="E203" s="92"/>
      <c r="F203" s="92"/>
      <c r="G203" s="92"/>
    </row>
    <row r="204" spans="1:7" ht="15" x14ac:dyDescent="0.25">
      <c r="A204" s="96" t="s">
        <v>68</v>
      </c>
      <c r="B204" s="101">
        <f t="shared" si="10"/>
        <v>72</v>
      </c>
      <c r="C204" s="100">
        <f t="shared" si="11"/>
        <v>1.0470993121001317</v>
      </c>
      <c r="D204" s="92"/>
      <c r="E204" s="92"/>
      <c r="F204" s="92"/>
      <c r="G204" s="92"/>
    </row>
    <row r="205" spans="1:7" ht="15" x14ac:dyDescent="0.25">
      <c r="A205" s="96"/>
      <c r="B205" s="99">
        <f t="shared" si="10"/>
        <v>73</v>
      </c>
      <c r="C205" s="100">
        <f t="shared" si="11"/>
        <v>1.0675703052211332</v>
      </c>
      <c r="D205" s="92"/>
      <c r="E205" s="92"/>
      <c r="F205" s="92"/>
      <c r="G205" s="92"/>
    </row>
    <row r="206" spans="1:7" ht="15" x14ac:dyDescent="0.25">
      <c r="A206" s="96"/>
      <c r="B206" s="99">
        <f t="shared" si="10"/>
        <v>74</v>
      </c>
      <c r="C206" s="100">
        <f t="shared" si="11"/>
        <v>1.0882460082733445</v>
      </c>
      <c r="D206" s="92"/>
      <c r="E206" s="92"/>
      <c r="F206" s="92"/>
      <c r="G206" s="92"/>
    </row>
    <row r="207" spans="1:7" ht="15" x14ac:dyDescent="0.25">
      <c r="A207" s="96"/>
      <c r="B207" s="99">
        <f t="shared" si="10"/>
        <v>75</v>
      </c>
      <c r="C207" s="100">
        <f t="shared" si="11"/>
        <v>1.109128468356078</v>
      </c>
      <c r="D207" s="92"/>
      <c r="E207" s="92"/>
      <c r="F207" s="92"/>
      <c r="G207" s="92"/>
    </row>
    <row r="208" spans="1:7" ht="15" x14ac:dyDescent="0.25">
      <c r="A208" s="96"/>
      <c r="B208" s="99">
        <f t="shared" si="10"/>
        <v>76</v>
      </c>
      <c r="C208" s="100">
        <f t="shared" si="11"/>
        <v>1.1302197530396387</v>
      </c>
      <c r="D208" s="92"/>
      <c r="E208" s="92"/>
      <c r="F208" s="92"/>
      <c r="G208" s="92"/>
    </row>
    <row r="209" spans="1:7" ht="15" x14ac:dyDescent="0.25">
      <c r="A209" s="96"/>
      <c r="B209" s="99">
        <f t="shared" si="10"/>
        <v>77</v>
      </c>
      <c r="C209" s="100">
        <f t="shared" si="11"/>
        <v>1.1515219505700351</v>
      </c>
      <c r="D209" s="92"/>
      <c r="E209" s="92"/>
      <c r="F209" s="92"/>
      <c r="G209" s="92"/>
    </row>
    <row r="210" spans="1:7" ht="15" x14ac:dyDescent="0.25">
      <c r="A210" s="96"/>
      <c r="B210" s="99">
        <f t="shared" si="10"/>
        <v>78</v>
      </c>
      <c r="C210" s="100">
        <f t="shared" si="11"/>
        <v>1.1730371700757356</v>
      </c>
      <c r="D210" s="92"/>
      <c r="E210" s="92"/>
      <c r="F210" s="92"/>
      <c r="G210" s="92"/>
    </row>
    <row r="211" spans="1:7" ht="15" x14ac:dyDescent="0.25">
      <c r="A211" s="96"/>
      <c r="B211" s="99">
        <f t="shared" si="10"/>
        <v>79</v>
      </c>
      <c r="C211" s="100">
        <f t="shared" si="11"/>
        <v>1.1947675417764929</v>
      </c>
      <c r="D211" s="92"/>
      <c r="E211" s="92"/>
      <c r="F211" s="92"/>
      <c r="G211" s="92"/>
    </row>
    <row r="212" spans="1:7" ht="15" x14ac:dyDescent="0.25">
      <c r="A212" s="96"/>
      <c r="B212" s="99">
        <f t="shared" si="10"/>
        <v>80</v>
      </c>
      <c r="C212" s="100">
        <f t="shared" si="11"/>
        <v>1.2167152171942579</v>
      </c>
      <c r="D212" s="92"/>
      <c r="E212" s="92"/>
      <c r="F212" s="92"/>
      <c r="G212" s="92"/>
    </row>
    <row r="213" spans="1:7" ht="15" x14ac:dyDescent="0.25">
      <c r="A213" s="96"/>
      <c r="B213" s="99">
        <f t="shared" si="10"/>
        <v>81</v>
      </c>
      <c r="C213" s="100">
        <f t="shared" si="11"/>
        <v>1.2388823693662006</v>
      </c>
      <c r="D213" s="92"/>
      <c r="E213" s="92"/>
      <c r="F213" s="92"/>
      <c r="G213" s="92"/>
    </row>
    <row r="214" spans="1:7" ht="15" x14ac:dyDescent="0.25">
      <c r="A214" s="96"/>
      <c r="B214" s="99">
        <f t="shared" si="10"/>
        <v>82</v>
      </c>
      <c r="C214" s="100">
        <f t="shared" si="11"/>
        <v>1.2612711930598626</v>
      </c>
      <c r="D214" s="92"/>
      <c r="E214" s="92"/>
      <c r="F214" s="92"/>
      <c r="G214" s="92"/>
    </row>
    <row r="215" spans="1:7" ht="15" x14ac:dyDescent="0.25">
      <c r="A215" s="96"/>
      <c r="B215" s="99">
        <f t="shared" si="10"/>
        <v>83</v>
      </c>
      <c r="C215" s="100">
        <f t="shared" si="11"/>
        <v>1.2838839049904611</v>
      </c>
      <c r="D215" s="92"/>
      <c r="E215" s="92"/>
      <c r="F215" s="92"/>
      <c r="G215" s="92"/>
    </row>
    <row r="216" spans="1:7" ht="15" x14ac:dyDescent="0.25">
      <c r="A216" s="96" t="s">
        <v>69</v>
      </c>
      <c r="B216" s="101">
        <f t="shared" si="10"/>
        <v>84</v>
      </c>
      <c r="C216" s="100">
        <f t="shared" si="11"/>
        <v>1.3067227440403657</v>
      </c>
      <c r="D216" s="92"/>
      <c r="E216" s="92"/>
      <c r="F216" s="92"/>
      <c r="G216" s="92"/>
    </row>
    <row r="217" spans="1:7" ht="15" x14ac:dyDescent="0.25">
      <c r="A217" s="96"/>
      <c r="B217" s="99">
        <f t="shared" si="10"/>
        <v>85</v>
      </c>
      <c r="C217" s="100">
        <f t="shared" si="11"/>
        <v>1.3297899714807693</v>
      </c>
      <c r="D217" s="92"/>
      <c r="E217" s="92"/>
      <c r="F217" s="92"/>
      <c r="G217" s="92"/>
    </row>
    <row r="218" spans="1:7" ht="15" x14ac:dyDescent="0.25">
      <c r="A218" s="96"/>
      <c r="B218" s="99">
        <f t="shared" si="10"/>
        <v>86</v>
      </c>
      <c r="C218" s="100">
        <f t="shared" si="11"/>
        <v>1.3530878711955769</v>
      </c>
      <c r="D218" s="92"/>
      <c r="E218" s="92"/>
      <c r="F218" s="92"/>
      <c r="G218" s="92"/>
    </row>
    <row r="219" spans="1:7" ht="15" x14ac:dyDescent="0.25">
      <c r="A219" s="96"/>
      <c r="B219" s="99">
        <f t="shared" si="10"/>
        <v>87</v>
      </c>
      <c r="C219" s="100">
        <f t="shared" si="11"/>
        <v>1.3766187499075326</v>
      </c>
      <c r="D219" s="92"/>
      <c r="E219" s="92"/>
      <c r="F219" s="92"/>
      <c r="G219" s="92"/>
    </row>
    <row r="220" spans="1:7" ht="15" x14ac:dyDescent="0.25">
      <c r="A220" s="96"/>
      <c r="B220" s="99">
        <f t="shared" si="10"/>
        <v>88</v>
      </c>
      <c r="C220" s="100">
        <f t="shared" si="11"/>
        <v>1.400384937406608</v>
      </c>
      <c r="D220" s="92"/>
      <c r="E220" s="92"/>
      <c r="F220" s="92"/>
      <c r="G220" s="92"/>
    </row>
    <row r="221" spans="1:7" ht="15" x14ac:dyDescent="0.25">
      <c r="A221" s="96"/>
      <c r="B221" s="99">
        <f t="shared" si="10"/>
        <v>89</v>
      </c>
      <c r="C221" s="100">
        <f t="shared" si="11"/>
        <v>1.4243887867806742</v>
      </c>
      <c r="D221" s="92"/>
      <c r="E221" s="92"/>
      <c r="F221" s="92"/>
      <c r="G221" s="92"/>
    </row>
    <row r="222" spans="1:7" ht="15" x14ac:dyDescent="0.25">
      <c r="A222" s="96"/>
      <c r="B222" s="99">
        <f t="shared" si="10"/>
        <v>90</v>
      </c>
      <c r="C222" s="100">
        <f t="shared" si="11"/>
        <v>1.448632674648481</v>
      </c>
      <c r="D222" s="92"/>
      <c r="E222" s="92"/>
      <c r="F222" s="92"/>
      <c r="G222" s="92"/>
    </row>
    <row r="223" spans="1:7" ht="15" x14ac:dyDescent="0.25">
      <c r="A223" s="96"/>
      <c r="B223" s="99">
        <f t="shared" si="10"/>
        <v>91</v>
      </c>
      <c r="C223" s="100">
        <f t="shared" si="11"/>
        <v>1.4731190013949658</v>
      </c>
      <c r="D223" s="92"/>
      <c r="E223" s="92"/>
      <c r="F223" s="92"/>
      <c r="G223" s="92"/>
    </row>
    <row r="224" spans="1:7" ht="15" x14ac:dyDescent="0.25">
      <c r="A224" s="96"/>
      <c r="B224" s="99">
        <f t="shared" si="10"/>
        <v>92</v>
      </c>
      <c r="C224" s="100">
        <f t="shared" si="11"/>
        <v>1.4978501914089155</v>
      </c>
      <c r="D224" s="92"/>
      <c r="E224" s="92"/>
      <c r="F224" s="92"/>
      <c r="G224" s="92"/>
    </row>
    <row r="225" spans="1:7" ht="15" x14ac:dyDescent="0.25">
      <c r="A225" s="96"/>
      <c r="B225" s="99">
        <f t="shared" si="10"/>
        <v>93</v>
      </c>
      <c r="C225" s="100">
        <f t="shared" si="11"/>
        <v>1.5228286933230046</v>
      </c>
      <c r="D225" s="92"/>
      <c r="E225" s="92"/>
      <c r="F225" s="92"/>
      <c r="G225" s="92"/>
    </row>
    <row r="226" spans="1:7" ht="15" x14ac:dyDescent="0.25">
      <c r="A226" s="96"/>
      <c r="B226" s="99">
        <f t="shared" si="10"/>
        <v>94</v>
      </c>
      <c r="C226" s="100">
        <f t="shared" si="11"/>
        <v>1.5480569802562347</v>
      </c>
      <c r="D226" s="92"/>
      <c r="E226" s="92"/>
      <c r="F226" s="92"/>
      <c r="G226" s="92"/>
    </row>
    <row r="227" spans="1:7" ht="15" x14ac:dyDescent="0.25">
      <c r="A227" s="96"/>
      <c r="B227" s="99">
        <f t="shared" si="10"/>
        <v>95</v>
      </c>
      <c r="C227" s="100">
        <f t="shared" si="11"/>
        <v>1.5735375500587971</v>
      </c>
      <c r="D227" s="92"/>
      <c r="E227" s="92"/>
      <c r="F227" s="92"/>
      <c r="G227" s="92"/>
    </row>
    <row r="228" spans="1:7" ht="15" x14ac:dyDescent="0.25">
      <c r="A228" s="96" t="s">
        <v>70</v>
      </c>
      <c r="B228" s="101">
        <f t="shared" si="10"/>
        <v>96</v>
      </c>
      <c r="C228" s="100">
        <f t="shared" si="11"/>
        <v>1.5992729255593852</v>
      </c>
      <c r="D228" s="92"/>
      <c r="E228" s="92"/>
      <c r="F228" s="92"/>
      <c r="G228" s="92"/>
    </row>
    <row r="229" spans="1:7" ht="15" x14ac:dyDescent="0.25">
      <c r="A229" s="96"/>
      <c r="B229" s="99">
        <f t="shared" si="10"/>
        <v>97</v>
      </c>
      <c r="C229" s="100">
        <f t="shared" si="11"/>
        <v>1.6252656548149791</v>
      </c>
      <c r="D229" s="92"/>
      <c r="E229" s="92"/>
      <c r="F229" s="92"/>
      <c r="G229" s="92"/>
    </row>
    <row r="230" spans="1:7" ht="15" x14ac:dyDescent="0.25">
      <c r="A230" s="96"/>
      <c r="B230" s="99">
        <f t="shared" si="10"/>
        <v>98</v>
      </c>
      <c r="C230" s="100">
        <f t="shared" si="11"/>
        <v>1.6515183113631289</v>
      </c>
      <c r="D230" s="92"/>
      <c r="E230" s="92"/>
      <c r="F230" s="92"/>
      <c r="G230" s="92"/>
    </row>
    <row r="231" spans="1:7" ht="15" x14ac:dyDescent="0.25">
      <c r="A231" s="96"/>
      <c r="B231" s="99">
        <f t="shared" si="10"/>
        <v>99</v>
      </c>
      <c r="C231" s="100">
        <f t="shared" si="11"/>
        <v>1.6780334944767601</v>
      </c>
      <c r="D231" s="92"/>
      <c r="E231" s="92"/>
      <c r="F231" s="92"/>
      <c r="G231" s="92"/>
    </row>
    <row r="232" spans="1:7" ht="15" x14ac:dyDescent="0.25">
      <c r="A232" s="96"/>
      <c r="B232" s="99">
        <f t="shared" si="10"/>
        <v>100</v>
      </c>
      <c r="C232" s="100">
        <f t="shared" si="11"/>
        <v>1.7048138294215278</v>
      </c>
      <c r="D232" s="92"/>
      <c r="E232" s="92"/>
      <c r="F232" s="92"/>
      <c r="G232" s="92"/>
    </row>
    <row r="233" spans="1:7" ht="15" x14ac:dyDescent="0.25">
      <c r="A233" s="96"/>
      <c r="B233" s="99">
        <f t="shared" si="10"/>
        <v>101</v>
      </c>
      <c r="C233" s="100">
        <f t="shared" si="11"/>
        <v>1.7318619677157432</v>
      </c>
      <c r="D233" s="92"/>
      <c r="E233" s="92"/>
      <c r="F233" s="92"/>
      <c r="G233" s="92"/>
    </row>
    <row r="234" spans="1:7" ht="15" x14ac:dyDescent="0.25">
      <c r="A234" s="96"/>
      <c r="B234" s="99">
        <f t="shared" si="10"/>
        <v>102</v>
      </c>
      <c r="C234" s="100">
        <f t="shared" si="11"/>
        <v>1.7591805873929007</v>
      </c>
      <c r="D234" s="92"/>
      <c r="E234" s="92"/>
      <c r="F234" s="92"/>
      <c r="G234" s="92"/>
    </row>
    <row r="235" spans="1:7" ht="15" x14ac:dyDescent="0.25">
      <c r="A235" s="96"/>
      <c r="B235" s="99">
        <f t="shared" si="10"/>
        <v>103</v>
      </c>
      <c r="C235" s="100">
        <f t="shared" si="11"/>
        <v>1.7867723932668298</v>
      </c>
      <c r="D235" s="92"/>
      <c r="E235" s="92"/>
      <c r="F235" s="92"/>
      <c r="G235" s="92"/>
    </row>
    <row r="236" spans="1:7" ht="15" x14ac:dyDescent="0.25">
      <c r="A236" s="96"/>
      <c r="B236" s="99">
        <f t="shared" si="10"/>
        <v>104</v>
      </c>
      <c r="C236" s="100">
        <f t="shared" si="11"/>
        <v>1.8146401171994981</v>
      </c>
      <c r="D236" s="92"/>
      <c r="E236" s="92"/>
      <c r="F236" s="92"/>
      <c r="G236" s="92"/>
    </row>
    <row r="237" spans="1:7" ht="15" x14ac:dyDescent="0.25">
      <c r="A237" s="96"/>
      <c r="B237" s="99">
        <f t="shared" si="10"/>
        <v>105</v>
      </c>
      <c r="C237" s="100">
        <f t="shared" si="11"/>
        <v>1.8427865183714931</v>
      </c>
      <c r="D237" s="92"/>
      <c r="E237" s="92"/>
      <c r="F237" s="92"/>
      <c r="G237" s="92"/>
    </row>
    <row r="238" spans="1:7" ht="15" x14ac:dyDescent="0.25">
      <c r="A238" s="96"/>
      <c r="B238" s="99">
        <f t="shared" si="10"/>
        <v>106</v>
      </c>
      <c r="C238" s="100">
        <f t="shared" si="11"/>
        <v>1.871214383555208</v>
      </c>
      <c r="D238" s="92"/>
      <c r="E238" s="92"/>
      <c r="F238" s="92"/>
      <c r="G238" s="92"/>
    </row>
    <row r="239" spans="1:7" ht="15" x14ac:dyDescent="0.25">
      <c r="A239" s="96"/>
      <c r="B239" s="99">
        <f t="shared" si="10"/>
        <v>107</v>
      </c>
      <c r="C239" s="100">
        <f t="shared" si="11"/>
        <v>1.8999265273907602</v>
      </c>
      <c r="D239" s="92"/>
      <c r="E239" s="92"/>
      <c r="F239" s="92"/>
      <c r="G239" s="92"/>
    </row>
    <row r="240" spans="1:7" ht="15" x14ac:dyDescent="0.25">
      <c r="A240" s="96" t="s">
        <v>71</v>
      </c>
      <c r="B240" s="101">
        <f t="shared" si="10"/>
        <v>108</v>
      </c>
      <c r="C240" s="100">
        <f t="shared" si="11"/>
        <v>1.9289257926646679</v>
      </c>
      <c r="D240" s="92"/>
      <c r="E240" s="92"/>
      <c r="F240" s="92"/>
      <c r="G240" s="92"/>
    </row>
    <row r="241" spans="1:7" ht="15" x14ac:dyDescent="0.25">
      <c r="A241" s="96"/>
      <c r="B241" s="99">
        <f t="shared" si="10"/>
        <v>109</v>
      </c>
      <c r="C241" s="100">
        <f t="shared" si="11"/>
        <v>1.9582150505913145</v>
      </c>
      <c r="D241" s="92"/>
      <c r="E241" s="92"/>
      <c r="F241" s="92"/>
      <c r="G241" s="92"/>
    </row>
    <row r="242" spans="1:7" ht="15" x14ac:dyDescent="0.25">
      <c r="A242" s="96"/>
      <c r="B242" s="99">
        <f t="shared" si="10"/>
        <v>110</v>
      </c>
      <c r="C242" s="100">
        <f t="shared" si="11"/>
        <v>1.9877972010972276</v>
      </c>
      <c r="D242" s="92"/>
      <c r="E242" s="92"/>
      <c r="F242" s="92"/>
      <c r="G242" s="92"/>
    </row>
    <row r="243" spans="1:7" ht="15" x14ac:dyDescent="0.25">
      <c r="A243" s="96"/>
      <c r="B243" s="99">
        <f t="shared" si="10"/>
        <v>111</v>
      </c>
      <c r="C243" s="100">
        <f t="shared" si="11"/>
        <v>2.0176751731081994</v>
      </c>
      <c r="D243" s="92"/>
      <c r="E243" s="92"/>
      <c r="F243" s="92"/>
      <c r="G243" s="92"/>
    </row>
    <row r="244" spans="1:7" ht="15" x14ac:dyDescent="0.25">
      <c r="A244" s="96"/>
      <c r="B244" s="99">
        <f t="shared" si="10"/>
        <v>112</v>
      </c>
      <c r="C244" s="100">
        <f t="shared" si="11"/>
        <v>2.0478519248392812</v>
      </c>
      <c r="D244" s="92"/>
      <c r="E244" s="92"/>
      <c r="F244" s="92"/>
      <c r="G244" s="92"/>
    </row>
    <row r="245" spans="1:7" ht="15" x14ac:dyDescent="0.25">
      <c r="A245" s="96"/>
      <c r="B245" s="99">
        <f t="shared" si="10"/>
        <v>113</v>
      </c>
      <c r="C245" s="100">
        <f t="shared" si="11"/>
        <v>2.078330444087674</v>
      </c>
      <c r="D245" s="92"/>
      <c r="E245" s="92"/>
      <c r="F245" s="92"/>
      <c r="G245" s="92"/>
    </row>
    <row r="246" spans="1:7" ht="15" x14ac:dyDescent="0.25">
      <c r="A246" s="96"/>
      <c r="B246" s="99">
        <f t="shared" si="10"/>
        <v>114</v>
      </c>
      <c r="C246" s="100">
        <f t="shared" si="11"/>
        <v>2.1091137485285505</v>
      </c>
      <c r="D246" s="92"/>
      <c r="E246" s="92"/>
      <c r="F246" s="92"/>
      <c r="G246" s="92"/>
    </row>
    <row r="247" spans="1:7" ht="15" x14ac:dyDescent="0.25">
      <c r="A247" s="96"/>
      <c r="B247" s="99">
        <f t="shared" si="10"/>
        <v>115</v>
      </c>
      <c r="C247" s="100">
        <f t="shared" si="11"/>
        <v>2.1402048860138358</v>
      </c>
      <c r="D247" s="92"/>
      <c r="E247" s="92"/>
      <c r="F247" s="92"/>
      <c r="G247" s="92"/>
    </row>
    <row r="248" spans="1:7" ht="15" x14ac:dyDescent="0.25">
      <c r="A248" s="96"/>
      <c r="B248" s="99">
        <f t="shared" si="10"/>
        <v>116</v>
      </c>
      <c r="C248" s="100">
        <f t="shared" si="11"/>
        <v>2.1716069348739739</v>
      </c>
      <c r="D248" s="92"/>
      <c r="E248" s="92"/>
      <c r="F248" s="92"/>
      <c r="G248" s="92"/>
    </row>
    <row r="249" spans="1:7" ht="15" x14ac:dyDescent="0.25">
      <c r="A249" s="96"/>
      <c r="B249" s="99">
        <f t="shared" si="10"/>
        <v>117</v>
      </c>
      <c r="C249" s="100">
        <f t="shared" si="11"/>
        <v>2.2033230042227134</v>
      </c>
      <c r="D249" s="92"/>
      <c r="E249" s="92"/>
      <c r="F249" s="92"/>
      <c r="G249" s="92"/>
    </row>
    <row r="250" spans="1:7" ht="15" x14ac:dyDescent="0.25">
      <c r="A250" s="96"/>
      <c r="B250" s="99">
        <f t="shared" si="10"/>
        <v>118</v>
      </c>
      <c r="C250" s="100">
        <f t="shared" si="11"/>
        <v>2.2353562342649402</v>
      </c>
      <c r="D250" s="92"/>
      <c r="E250" s="92"/>
      <c r="F250" s="92"/>
      <c r="G250" s="92"/>
    </row>
    <row r="251" spans="1:7" ht="15" x14ac:dyDescent="0.25">
      <c r="A251" s="96"/>
      <c r="B251" s="99">
        <f t="shared" si="10"/>
        <v>119</v>
      </c>
      <c r="C251" s="100">
        <f t="shared" si="11"/>
        <v>2.2677097966075896</v>
      </c>
      <c r="D251" s="92"/>
      <c r="E251" s="92"/>
      <c r="F251" s="92"/>
      <c r="G251" s="92"/>
    </row>
    <row r="252" spans="1:7" ht="15" x14ac:dyDescent="0.25">
      <c r="A252" s="96" t="s">
        <v>72</v>
      </c>
      <c r="B252" s="101">
        <f t="shared" si="10"/>
        <v>120</v>
      </c>
      <c r="C252" s="100">
        <f t="shared" si="11"/>
        <v>2.3003868945736654</v>
      </c>
      <c r="D252" s="92"/>
      <c r="E252" s="92"/>
      <c r="F252" s="92"/>
      <c r="G252" s="92"/>
    </row>
  </sheetData>
  <sheetProtection password="944D" sheet="1" objects="1" scenarios="1"/>
  <phoneticPr fontId="3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O46"/>
  <sheetViews>
    <sheetView workbookViewId="0">
      <selection activeCell="A3" sqref="A3"/>
    </sheetView>
  </sheetViews>
  <sheetFormatPr defaultColWidth="9.140625" defaultRowHeight="12.75" x14ac:dyDescent="0.2"/>
  <cols>
    <col min="1" max="1" width="20.5703125" style="16" customWidth="1"/>
    <col min="2" max="2" width="9.42578125" style="16" bestFit="1" customWidth="1"/>
    <col min="3" max="3" width="5.85546875" style="16" bestFit="1" customWidth="1"/>
    <col min="4" max="4" width="6.85546875" style="16" bestFit="1" customWidth="1"/>
    <col min="5" max="5" width="5.85546875" style="16" bestFit="1" customWidth="1"/>
    <col min="6" max="7" width="8.140625" style="16" bestFit="1" customWidth="1"/>
    <col min="8" max="8" width="14.85546875" style="16" bestFit="1" customWidth="1"/>
    <col min="9" max="9" width="19.5703125" style="186" bestFit="1" customWidth="1"/>
    <col min="10" max="10" width="23.5703125" style="186" bestFit="1" customWidth="1"/>
    <col min="11" max="11" width="17.42578125" style="186" bestFit="1" customWidth="1"/>
    <col min="12" max="12" width="14" style="186" bestFit="1" customWidth="1"/>
    <col min="13" max="13" width="18.42578125" style="16" customWidth="1"/>
    <col min="14" max="16384" width="9.140625" style="16"/>
  </cols>
  <sheetData>
    <row r="1" spans="1:15" ht="26.25" x14ac:dyDescent="0.4">
      <c r="A1" s="1" t="s">
        <v>53</v>
      </c>
      <c r="B1" s="2"/>
      <c r="C1" s="2"/>
      <c r="D1" s="3"/>
      <c r="E1" s="3"/>
      <c r="F1" s="3"/>
      <c r="G1" s="3"/>
      <c r="H1" s="3"/>
      <c r="I1" s="184"/>
      <c r="J1" s="184"/>
      <c r="K1" s="184"/>
      <c r="L1" s="184"/>
      <c r="M1" s="3"/>
      <c r="N1" s="3"/>
      <c r="O1" s="3"/>
    </row>
    <row r="2" spans="1:15" ht="16.5" customHeight="1" x14ac:dyDescent="0.4">
      <c r="A2" s="1"/>
      <c r="B2" s="2"/>
      <c r="C2" s="2"/>
      <c r="D2" s="3"/>
      <c r="E2" s="3"/>
      <c r="F2" s="3"/>
      <c r="G2" s="3"/>
      <c r="H2" s="182" t="e">
        <f>IF(I2="","",IF(#REF!="Yes","Date of Resolution","Date of Accident"))</f>
        <v>#REF!</v>
      </c>
      <c r="I2" s="187" t="e">
        <f>IF(#REF!="","",IF(#REF!="YES",#REF!,#REF!))</f>
        <v>#REF!</v>
      </c>
      <c r="J2" s="185" t="s">
        <v>90</v>
      </c>
      <c r="K2" s="189">
        <v>46022</v>
      </c>
      <c r="L2" s="184"/>
      <c r="M2" s="3"/>
      <c r="N2" s="3"/>
      <c r="O2" s="3"/>
    </row>
    <row r="3" spans="1:15" ht="19.5" x14ac:dyDescent="0.3">
      <c r="A3" s="42" t="s">
        <v>12</v>
      </c>
      <c r="B3" s="43" t="s">
        <v>15</v>
      </c>
      <c r="C3" s="5"/>
      <c r="D3" s="3"/>
      <c r="E3" s="3"/>
      <c r="F3" s="3"/>
      <c r="G3" s="3"/>
      <c r="H3" s="182" t="e">
        <f>IF(I2="","","Applicable Data")</f>
        <v>#REF!</v>
      </c>
      <c r="I3" s="190" t="e">
        <f>IF($I$2="","",IF($I$2&gt;=$H$18,I18,IF($I$2&gt;=$H$17,I17,IF($I$2&gt;=$H$16,I16,IF($I$2&gt;=$H$15,I15,IF($I$2&gt;=$H$14,I14,IF($I$2&gt;=$H$13,I13,IF($I$2&gt;=$H$12,I12,IF($I$2&gt;=$H$11,I11,IF($I$2&gt;=$H$10,I10,IF($I$2&gt;=$H$9,I9,IF($I$2&gt;=$H$8,I8,IF($I$2&gt;=$H$7,I7,IF($I$2&gt;=$H$6,I6,IF($I$2&gt;=$H$5,I5,"ERROR")))))))))))))))</f>
        <v>#REF!</v>
      </c>
      <c r="J3" s="190" t="e">
        <f>IF($I$2="","",IF($I$2&gt;=$H$18,J18,IF($I$2&gt;=$H$17,J17,IF($I$2&gt;=$H$16,J16,IF($I$2&gt;=$H$15,J15,IF($I$2&gt;=$H$14,J14,IF($I$2&gt;=$H$13,J13,IF($I$2&gt;=$H$12,J12,IF($I$2&gt;=$H$11,J11,IF($I$2&gt;=$H$10,J10,IF($I$2&gt;=$H$9,J9,IF($I$2&gt;=$H$8,J8,IF($I$2&gt;=$H$7,J7,IF($I$2&gt;=$H$6,J6,IF($I$2&gt;=$H$5,J5,"ERROR")))))))))))))))</f>
        <v>#REF!</v>
      </c>
      <c r="K3" s="190" t="e">
        <f>IF($I$2="","",IF($I$2&gt;=$H$18,K18,IF($I$2&gt;=$H$17,K17,IF($I$2&gt;=$H$16,K16,IF($I$2&gt;=$H$15,K15,IF($I$2&gt;=$H$14,K14,IF($I$2&gt;=$H$13,K13,IF($I$2&gt;=$H$12,K12,IF($I$2&gt;=$H$11,K11,IF($I$2&gt;=$H$10,K10,IF($I$2&gt;=$H$9,K9,IF($I$2&gt;=$H$8,K8,IF($I$2&gt;=$H$7,K7,IF($I$2&gt;=$H$6,K6,IF($I$2&gt;=$H$5,K5,"ERROR")))))))))))))))</f>
        <v>#REF!</v>
      </c>
      <c r="L3" s="190" t="e">
        <f>IF($I$2="","",IF($I$2&gt;=$H$18,L18,IF($I$2&gt;=$H$17,L17,IF($I$2&gt;=$H$16,L16,IF($I$2&gt;=$H$15,L15,IF($I$2&gt;=$H$14,L14,IF($I$2&gt;=$H$13,L13,IF($I$2&gt;=$H$12,L12,IF($I$2&gt;=$H$11,L11,IF($I$2&gt;=$H$10,L10,IF($I$2&gt;=$H$9,L9,IF($I$2&gt;=$H$8,L8,IF($I$2&gt;=$H$7,L7,IF($I$2&gt;=$H$6,L6,IF($I$2&gt;=$H$5,L5,"ERROR")))))))))))))))</f>
        <v>#REF!</v>
      </c>
      <c r="M3" s="3"/>
      <c r="N3" s="3"/>
      <c r="O3" s="3"/>
    </row>
    <row r="4" spans="1:15" x14ac:dyDescent="0.2">
      <c r="A4" s="5" t="s">
        <v>13</v>
      </c>
      <c r="B4" s="7">
        <v>35370</v>
      </c>
      <c r="C4" s="6"/>
      <c r="D4" s="3"/>
      <c r="E4" s="3"/>
      <c r="F4" s="3"/>
      <c r="G4" s="3"/>
      <c r="H4" s="182" t="s">
        <v>85</v>
      </c>
      <c r="I4" s="185" t="s">
        <v>88</v>
      </c>
      <c r="J4" s="185" t="s">
        <v>89</v>
      </c>
      <c r="K4" s="185" t="s">
        <v>86</v>
      </c>
      <c r="L4" s="185" t="s">
        <v>87</v>
      </c>
      <c r="M4" s="3"/>
      <c r="N4" s="3"/>
      <c r="O4" s="3"/>
    </row>
    <row r="5" spans="1:15" x14ac:dyDescent="0.2">
      <c r="A5" s="5" t="s">
        <v>14</v>
      </c>
      <c r="B5" s="7">
        <v>37895</v>
      </c>
      <c r="C5" s="6"/>
      <c r="D5" s="3"/>
      <c r="E5" s="3"/>
      <c r="F5" s="3"/>
      <c r="G5" s="3"/>
      <c r="H5" s="183">
        <f>B4</f>
        <v>35370</v>
      </c>
      <c r="I5" s="185">
        <v>100000</v>
      </c>
      <c r="J5" s="185">
        <v>50000</v>
      </c>
      <c r="K5" s="185">
        <v>-30000</v>
      </c>
      <c r="L5" s="185">
        <v>-15000</v>
      </c>
      <c r="M5" s="3"/>
      <c r="N5" s="3"/>
      <c r="O5" s="3"/>
    </row>
    <row r="6" spans="1:15" x14ac:dyDescent="0.2">
      <c r="A6" s="75" t="s">
        <v>77</v>
      </c>
      <c r="B6" s="7">
        <v>40422</v>
      </c>
      <c r="C6" s="6"/>
      <c r="D6" s="3"/>
      <c r="E6" s="3"/>
      <c r="F6" s="3"/>
      <c r="G6" s="3"/>
      <c r="H6" s="183">
        <v>42217</v>
      </c>
      <c r="I6" s="185">
        <v>121799</v>
      </c>
      <c r="J6" s="185">
        <v>60899</v>
      </c>
      <c r="K6" s="185">
        <v>-36540</v>
      </c>
      <c r="L6" s="185">
        <v>-18270</v>
      </c>
      <c r="M6" s="3"/>
      <c r="N6" s="3"/>
      <c r="O6" s="3"/>
    </row>
    <row r="7" spans="1:15" x14ac:dyDescent="0.2">
      <c r="A7" s="5"/>
      <c r="B7" s="2"/>
      <c r="C7" s="2"/>
      <c r="D7" s="3"/>
      <c r="E7" s="3"/>
      <c r="F7" s="3"/>
      <c r="G7" s="3"/>
      <c r="H7" s="183">
        <v>42370</v>
      </c>
      <c r="I7" s="185">
        <v>123016.99</v>
      </c>
      <c r="J7" s="185">
        <v>61507.99</v>
      </c>
      <c r="K7" s="185">
        <v>-36905.4</v>
      </c>
      <c r="L7" s="185">
        <v>-18452.7</v>
      </c>
      <c r="M7" s="3"/>
      <c r="N7" s="3"/>
      <c r="O7" s="3"/>
    </row>
    <row r="8" spans="1:15" ht="19.5" x14ac:dyDescent="0.3">
      <c r="A8" s="44" t="s">
        <v>16</v>
      </c>
      <c r="B8" s="2"/>
      <c r="C8" s="2"/>
      <c r="D8" s="2"/>
      <c r="E8" s="2"/>
      <c r="F8" s="3"/>
      <c r="G8" s="3"/>
      <c r="H8" s="183">
        <v>42736</v>
      </c>
      <c r="I8" s="185">
        <v>124616.21</v>
      </c>
      <c r="J8" s="185">
        <v>62307.59</v>
      </c>
      <c r="K8" s="185">
        <v>-37385.17</v>
      </c>
      <c r="L8" s="185">
        <v>-18692.59</v>
      </c>
      <c r="M8" s="3"/>
      <c r="N8" s="3"/>
      <c r="O8" s="3"/>
    </row>
    <row r="9" spans="1:15" x14ac:dyDescent="0.2">
      <c r="A9" s="45" t="s">
        <v>7</v>
      </c>
      <c r="B9" s="45" t="s">
        <v>2</v>
      </c>
      <c r="C9" s="3"/>
      <c r="D9" s="3"/>
      <c r="E9" s="3"/>
      <c r="F9" s="3"/>
      <c r="G9" s="3"/>
      <c r="H9" s="183">
        <v>43101</v>
      </c>
      <c r="I9" s="185">
        <v>126610.07</v>
      </c>
      <c r="J9" s="185">
        <v>63304.51</v>
      </c>
      <c r="K9" s="185">
        <v>-37983.33</v>
      </c>
      <c r="L9" s="185">
        <v>-18991.669999999998</v>
      </c>
      <c r="M9" s="3"/>
      <c r="N9" s="3"/>
      <c r="O9" s="3"/>
    </row>
    <row r="10" spans="1:15" s="41" customFormat="1" x14ac:dyDescent="0.2">
      <c r="A10" s="46" t="s">
        <v>1</v>
      </c>
      <c r="B10" s="47" t="s">
        <v>3</v>
      </c>
      <c r="C10" s="47" t="s">
        <v>4</v>
      </c>
      <c r="D10" s="47" t="s">
        <v>5</v>
      </c>
      <c r="E10" s="47" t="s">
        <v>6</v>
      </c>
      <c r="F10" s="11"/>
      <c r="G10" s="11"/>
      <c r="H10" s="183">
        <v>43466</v>
      </c>
      <c r="I10" s="185">
        <v>129395.49</v>
      </c>
      <c r="J10" s="185">
        <v>64697.21</v>
      </c>
      <c r="K10" s="185">
        <v>-38818.97</v>
      </c>
      <c r="L10" s="185">
        <v>-19409.490000000002</v>
      </c>
      <c r="M10" s="11"/>
      <c r="N10" s="11"/>
      <c r="O10" s="11"/>
    </row>
    <row r="11" spans="1:15" x14ac:dyDescent="0.2">
      <c r="A11" s="48">
        <v>1996</v>
      </c>
      <c r="B11" s="49">
        <v>6.0999999999999999E-2</v>
      </c>
      <c r="C11" s="49">
        <v>5.5999999999999994E-2</v>
      </c>
      <c r="D11" s="49">
        <v>0.05</v>
      </c>
      <c r="E11" s="49">
        <v>4.2999999999999997E-2</v>
      </c>
      <c r="F11" s="3"/>
      <c r="G11" s="3"/>
      <c r="H11" s="183">
        <v>43831</v>
      </c>
      <c r="I11" s="185">
        <v>131854.01</v>
      </c>
      <c r="J11" s="185">
        <v>65926.460000000006</v>
      </c>
      <c r="K11" s="185">
        <v>-39556.53</v>
      </c>
      <c r="L11" s="185">
        <v>-19778.27</v>
      </c>
      <c r="M11" s="3"/>
      <c r="N11" s="3"/>
      <c r="O11" s="3"/>
    </row>
    <row r="12" spans="1:15" x14ac:dyDescent="0.2">
      <c r="A12" s="48">
        <f t="shared" ref="A12:A25" si="0">A11+1</f>
        <v>1997</v>
      </c>
      <c r="B12" s="49">
        <v>3.3000000000000002E-2</v>
      </c>
      <c r="C12" s="49">
        <v>3.3000000000000002E-2</v>
      </c>
      <c r="D12" s="49">
        <v>3.3000000000000002E-2</v>
      </c>
      <c r="E12" s="49">
        <v>3.5000000000000003E-2</v>
      </c>
      <c r="F12" s="3"/>
      <c r="G12" s="3"/>
      <c r="H12" s="183">
        <v>44197</v>
      </c>
      <c r="I12" s="185">
        <v>132513.28</v>
      </c>
      <c r="J12" s="185">
        <v>66256.09</v>
      </c>
      <c r="K12" s="185">
        <v>-39754.31</v>
      </c>
      <c r="L12" s="185">
        <v>-19877.16</v>
      </c>
      <c r="M12" s="3"/>
      <c r="N12" s="3"/>
      <c r="O12" s="3"/>
    </row>
    <row r="13" spans="1:15" x14ac:dyDescent="0.2">
      <c r="A13" s="48">
        <f t="shared" si="0"/>
        <v>1998</v>
      </c>
      <c r="B13" s="49">
        <v>0.04</v>
      </c>
      <c r="C13" s="49">
        <v>0.05</v>
      </c>
      <c r="D13" s="49">
        <v>0.05</v>
      </c>
      <c r="E13" s="49">
        <v>0.06</v>
      </c>
      <c r="F13" s="3"/>
      <c r="G13" s="3"/>
      <c r="H13" s="183">
        <v>44562</v>
      </c>
      <c r="I13" s="185">
        <v>138343.85999999999</v>
      </c>
      <c r="J13" s="185">
        <v>69171.360000000001</v>
      </c>
      <c r="K13" s="185">
        <v>-41503.5</v>
      </c>
      <c r="L13" s="185">
        <v>-20751.759999999998</v>
      </c>
      <c r="M13" s="3"/>
      <c r="N13" s="3"/>
      <c r="O13" s="3"/>
    </row>
    <row r="14" spans="1:15" x14ac:dyDescent="0.2">
      <c r="A14" s="48">
        <f t="shared" si="0"/>
        <v>1999</v>
      </c>
      <c r="B14" s="49">
        <v>5.2999999999999999E-2</v>
      </c>
      <c r="C14" s="49">
        <v>5.2999999999999999E-2</v>
      </c>
      <c r="D14" s="49">
        <v>4.8000000000000001E-2</v>
      </c>
      <c r="E14" s="49">
        <v>4.8000000000000001E-2</v>
      </c>
      <c r="F14" s="3"/>
      <c r="G14" s="3"/>
      <c r="H14" s="183">
        <v>44927</v>
      </c>
      <c r="I14" s="185">
        <v>147889.59</v>
      </c>
      <c r="J14" s="185">
        <v>73944.179999999993</v>
      </c>
      <c r="K14" s="185">
        <v>-44367.24</v>
      </c>
      <c r="L14" s="185">
        <v>-22183.63</v>
      </c>
      <c r="M14" s="3"/>
      <c r="N14" s="3"/>
      <c r="O14" s="3"/>
    </row>
    <row r="15" spans="1:15" x14ac:dyDescent="0.2">
      <c r="A15" s="48">
        <f t="shared" si="0"/>
        <v>2000</v>
      </c>
      <c r="B15" s="49">
        <v>0.05</v>
      </c>
      <c r="C15" s="49">
        <v>5.2999999999999999E-2</v>
      </c>
      <c r="D15" s="49">
        <v>0.06</v>
      </c>
      <c r="E15" s="49">
        <v>0.06</v>
      </c>
      <c r="F15" s="3"/>
      <c r="G15" s="3"/>
      <c r="H15" s="183">
        <v>45292</v>
      </c>
      <c r="I15" s="185">
        <v>153509.39000000001</v>
      </c>
      <c r="J15" s="185">
        <v>76754.06</v>
      </c>
      <c r="K15" s="185">
        <v>-46053.2</v>
      </c>
      <c r="L15" s="185">
        <v>-23026.61</v>
      </c>
      <c r="M15" s="3"/>
      <c r="N15" s="3"/>
      <c r="O15" s="3"/>
    </row>
    <row r="16" spans="1:15" x14ac:dyDescent="0.2">
      <c r="A16" s="48">
        <f t="shared" si="0"/>
        <v>2001</v>
      </c>
      <c r="B16" s="49">
        <v>0.06</v>
      </c>
      <c r="C16" s="49">
        <v>5.7999999999999996E-2</v>
      </c>
      <c r="D16" s="49">
        <v>4.8000000000000001E-2</v>
      </c>
      <c r="E16" s="49">
        <v>4.2999999999999997E-2</v>
      </c>
      <c r="F16" s="2"/>
      <c r="G16" s="2"/>
      <c r="H16" s="183">
        <v>45658</v>
      </c>
      <c r="I16" s="185">
        <v>155965.54</v>
      </c>
      <c r="J16" s="185">
        <v>77982.13</v>
      </c>
      <c r="K16" s="185">
        <v>-46790.05</v>
      </c>
      <c r="L16" s="185">
        <v>-23395.040000000001</v>
      </c>
      <c r="M16" s="3"/>
      <c r="N16" s="3"/>
      <c r="O16" s="3"/>
    </row>
    <row r="17" spans="1:15" x14ac:dyDescent="0.2">
      <c r="A17" s="48">
        <f t="shared" si="0"/>
        <v>2002</v>
      </c>
      <c r="B17" s="49">
        <v>2.5000000000000001E-2</v>
      </c>
      <c r="C17" s="49">
        <v>2.3E-2</v>
      </c>
      <c r="D17" s="49">
        <v>2.5000000000000001E-2</v>
      </c>
      <c r="E17" s="49">
        <v>0.03</v>
      </c>
      <c r="F17" s="2"/>
      <c r="G17" s="2"/>
      <c r="H17" s="183">
        <v>46023</v>
      </c>
      <c r="I17" s="188">
        <v>155965.54</v>
      </c>
      <c r="J17" s="188">
        <v>77982.13</v>
      </c>
      <c r="K17" s="188">
        <v>-46790.05</v>
      </c>
      <c r="L17" s="188">
        <v>-23395.040000000001</v>
      </c>
      <c r="M17" s="3"/>
      <c r="N17" s="3"/>
      <c r="O17" s="3"/>
    </row>
    <row r="18" spans="1:15" x14ac:dyDescent="0.2">
      <c r="A18" s="48">
        <f t="shared" si="0"/>
        <v>2003</v>
      </c>
      <c r="B18" s="49">
        <v>0.03</v>
      </c>
      <c r="C18" s="49">
        <v>0.03</v>
      </c>
      <c r="D18" s="49">
        <v>3.5000000000000003E-2</v>
      </c>
      <c r="E18" s="49">
        <v>3.3000000000000002E-2</v>
      </c>
      <c r="F18" s="2"/>
      <c r="G18" s="2"/>
      <c r="H18" s="183">
        <v>46388</v>
      </c>
      <c r="I18" s="188">
        <v>155965.54</v>
      </c>
      <c r="J18" s="188">
        <v>77982.13</v>
      </c>
      <c r="K18" s="188">
        <v>-46790.05</v>
      </c>
      <c r="L18" s="188">
        <v>-23395.040000000001</v>
      </c>
      <c r="M18" s="3"/>
      <c r="N18" s="3"/>
      <c r="O18" s="3"/>
    </row>
    <row r="19" spans="1:15" x14ac:dyDescent="0.2">
      <c r="A19" s="48">
        <f t="shared" si="0"/>
        <v>2004</v>
      </c>
      <c r="B19" s="49">
        <v>0.03</v>
      </c>
      <c r="C19" s="49">
        <v>2.7999999999999997E-2</v>
      </c>
      <c r="D19" s="49">
        <v>2.3E-2</v>
      </c>
      <c r="E19" s="49">
        <v>2.3E-2</v>
      </c>
      <c r="F19" s="2"/>
      <c r="G19" s="2"/>
      <c r="H19" s="3"/>
      <c r="I19" s="184"/>
      <c r="J19" s="184"/>
      <c r="K19" s="184"/>
      <c r="L19" s="184"/>
      <c r="M19" s="3"/>
      <c r="N19" s="3"/>
      <c r="O19" s="3"/>
    </row>
    <row r="20" spans="1:15" x14ac:dyDescent="0.2">
      <c r="A20" s="48">
        <f t="shared" si="0"/>
        <v>2005</v>
      </c>
      <c r="B20" s="49">
        <v>2.7999999999999997E-2</v>
      </c>
      <c r="C20" s="49">
        <v>2.7999999999999997E-2</v>
      </c>
      <c r="D20" s="49">
        <v>2.7999999999999997E-2</v>
      </c>
      <c r="E20" s="49">
        <v>2.7999999999999997E-2</v>
      </c>
      <c r="F20" s="2"/>
      <c r="G20" s="2"/>
      <c r="H20" s="3"/>
      <c r="I20" s="184"/>
      <c r="J20" s="184"/>
      <c r="K20" s="184"/>
      <c r="L20" s="184"/>
      <c r="M20" s="3"/>
      <c r="N20" s="3"/>
      <c r="O20" s="3"/>
    </row>
    <row r="21" spans="1:15" x14ac:dyDescent="0.2">
      <c r="A21" s="48">
        <f t="shared" si="0"/>
        <v>2006</v>
      </c>
      <c r="B21" s="49">
        <v>3.3000000000000002E-2</v>
      </c>
      <c r="C21" s="49">
        <v>3.7999999999999999E-2</v>
      </c>
      <c r="D21" s="49">
        <v>4.4999999999999998E-2</v>
      </c>
      <c r="E21" s="49">
        <v>4.4999999999999998E-2</v>
      </c>
      <c r="F21" s="2"/>
      <c r="G21" s="2"/>
      <c r="H21" s="3"/>
      <c r="I21" s="184"/>
      <c r="J21" s="184"/>
      <c r="K21" s="184"/>
      <c r="L21" s="184"/>
      <c r="M21" s="3"/>
      <c r="N21" s="3"/>
      <c r="O21" s="3"/>
    </row>
    <row r="22" spans="1:15" x14ac:dyDescent="0.2">
      <c r="A22" s="48">
        <f t="shared" si="0"/>
        <v>2007</v>
      </c>
      <c r="B22" s="89">
        <v>4.4999999999999998E-2</v>
      </c>
      <c r="C22" s="89">
        <v>4.4999999999999998E-2</v>
      </c>
      <c r="D22" s="89">
        <v>4.4999999999999998E-2</v>
      </c>
      <c r="E22" s="89">
        <v>4.8000000000000001E-2</v>
      </c>
      <c r="F22" s="2"/>
      <c r="G22" s="2"/>
      <c r="H22" s="3"/>
      <c r="I22" s="184"/>
      <c r="J22" s="184"/>
      <c r="K22" s="184"/>
      <c r="L22" s="184"/>
      <c r="M22" s="3"/>
      <c r="N22" s="3"/>
      <c r="O22" s="3"/>
    </row>
    <row r="23" spans="1:15" x14ac:dyDescent="0.2">
      <c r="A23" s="48">
        <f t="shared" si="0"/>
        <v>2008</v>
      </c>
      <c r="B23" s="89">
        <v>4.8000000000000001E-2</v>
      </c>
      <c r="C23" s="89">
        <v>4.2999999999999997E-2</v>
      </c>
      <c r="D23" s="89">
        <v>3.3000000000000002E-2</v>
      </c>
      <c r="E23" s="89">
        <v>3.3000000000000002E-2</v>
      </c>
      <c r="F23" s="2"/>
      <c r="G23" s="2"/>
      <c r="H23" s="3"/>
      <c r="I23" s="184"/>
      <c r="J23" s="184"/>
      <c r="K23" s="184"/>
      <c r="L23" s="184"/>
      <c r="M23" s="3"/>
      <c r="N23" s="3"/>
      <c r="O23" s="3"/>
    </row>
    <row r="24" spans="1:15" x14ac:dyDescent="0.2">
      <c r="A24" s="48">
        <f t="shared" si="0"/>
        <v>2009</v>
      </c>
      <c r="B24" s="89">
        <v>2.5000000000000001E-2</v>
      </c>
      <c r="C24" s="89">
        <v>1.2999999999999999E-2</v>
      </c>
      <c r="D24" s="89">
        <v>5.0000000000000001E-3</v>
      </c>
      <c r="E24" s="89">
        <v>5.0000000000000001E-3</v>
      </c>
      <c r="F24" s="2"/>
      <c r="G24" s="2"/>
      <c r="H24" s="3"/>
      <c r="I24" s="184"/>
      <c r="J24" s="184"/>
      <c r="K24" s="184"/>
      <c r="L24" s="184"/>
      <c r="M24" s="3"/>
      <c r="N24" s="3"/>
      <c r="O24" s="3"/>
    </row>
    <row r="25" spans="1:15" x14ac:dyDescent="0.2">
      <c r="A25" s="48">
        <f t="shared" si="0"/>
        <v>2010</v>
      </c>
      <c r="B25" s="89">
        <v>5.0000000000000001E-3</v>
      </c>
      <c r="C25" s="89">
        <v>5.0000000000000001E-3</v>
      </c>
      <c r="D25" s="89">
        <v>8.0000000000000002E-3</v>
      </c>
      <c r="E25" s="89">
        <v>0.01</v>
      </c>
      <c r="F25" s="2"/>
      <c r="G25" s="2"/>
      <c r="H25" s="3"/>
      <c r="I25" s="184"/>
      <c r="J25" s="184"/>
      <c r="K25" s="184"/>
      <c r="L25" s="184"/>
      <c r="M25" s="3"/>
      <c r="N25" s="3"/>
      <c r="O25" s="3"/>
    </row>
    <row r="26" spans="1:15" x14ac:dyDescent="0.2">
      <c r="A26" s="48">
        <f t="shared" ref="A26:A44" si="1">A25+1</f>
        <v>2011</v>
      </c>
      <c r="B26" s="89">
        <v>1.2999999999999999E-2</v>
      </c>
      <c r="C26" s="89">
        <v>1.2999999999999999E-2</v>
      </c>
      <c r="D26" s="89">
        <v>1.2999999999999999E-2</v>
      </c>
      <c r="E26" s="89">
        <v>1.2999999999999999E-2</v>
      </c>
      <c r="F26" s="2"/>
      <c r="G26" s="2"/>
      <c r="H26" s="3"/>
      <c r="I26" s="184"/>
      <c r="J26" s="184"/>
      <c r="K26" s="184"/>
      <c r="L26" s="184"/>
      <c r="M26" s="3"/>
      <c r="N26" s="3"/>
      <c r="O26" s="3"/>
    </row>
    <row r="27" spans="1:15" x14ac:dyDescent="0.2">
      <c r="A27" s="48">
        <f t="shared" si="1"/>
        <v>2012</v>
      </c>
      <c r="B27" s="89">
        <v>1.2999999999999999E-2</v>
      </c>
      <c r="C27" s="89">
        <v>1.2999999999999999E-2</v>
      </c>
      <c r="D27" s="89">
        <v>1.2999999999999999E-2</v>
      </c>
      <c r="E27" s="89">
        <v>1.2999999999999999E-2</v>
      </c>
      <c r="F27" s="2"/>
      <c r="G27" s="2"/>
      <c r="H27" s="3"/>
      <c r="I27" s="184"/>
      <c r="J27" s="184"/>
      <c r="K27" s="184"/>
      <c r="L27" s="184"/>
      <c r="M27" s="3"/>
      <c r="N27" s="3"/>
      <c r="O27" s="3"/>
    </row>
    <row r="28" spans="1:15" x14ac:dyDescent="0.2">
      <c r="A28" s="48">
        <f t="shared" si="1"/>
        <v>2013</v>
      </c>
      <c r="B28" s="146">
        <v>1.2999999999999999E-2</v>
      </c>
      <c r="C28" s="146">
        <v>1.2999999999999999E-2</v>
      </c>
      <c r="D28" s="146">
        <v>1.2999999999999999E-2</v>
      </c>
      <c r="E28" s="146">
        <v>1.2999999999999999E-2</v>
      </c>
      <c r="F28" s="2"/>
      <c r="G28" s="2"/>
      <c r="H28" s="3"/>
      <c r="I28" s="184"/>
      <c r="J28" s="184"/>
      <c r="K28" s="184"/>
      <c r="L28" s="184"/>
      <c r="M28" s="3"/>
      <c r="N28" s="3"/>
      <c r="O28" s="3"/>
    </row>
    <row r="29" spans="1:15" x14ac:dyDescent="0.2">
      <c r="A29" s="48">
        <f t="shared" si="1"/>
        <v>2014</v>
      </c>
      <c r="B29" s="146">
        <v>1.2999999999999999E-2</v>
      </c>
      <c r="C29" s="146">
        <v>1.2999999999999999E-2</v>
      </c>
      <c r="D29" s="146">
        <v>1.2999999999999999E-2</v>
      </c>
      <c r="E29" s="146">
        <v>1.2999999999999999E-2</v>
      </c>
      <c r="F29" s="2"/>
      <c r="G29" s="2"/>
      <c r="H29" s="3"/>
      <c r="I29" s="184"/>
      <c r="J29" s="184"/>
      <c r="K29" s="184"/>
      <c r="L29" s="184"/>
      <c r="M29" s="3"/>
      <c r="N29" s="3"/>
      <c r="O29" s="3"/>
    </row>
    <row r="30" spans="1:15" x14ac:dyDescent="0.2">
      <c r="A30" s="48">
        <f t="shared" si="1"/>
        <v>2015</v>
      </c>
      <c r="B30" s="146">
        <v>1.2999999999999999E-2</v>
      </c>
      <c r="C30" s="146">
        <v>0.01</v>
      </c>
      <c r="D30" s="146">
        <v>0.01</v>
      </c>
      <c r="E30" s="146">
        <v>0.01</v>
      </c>
      <c r="F30" s="2"/>
      <c r="G30" s="2"/>
      <c r="H30" s="3"/>
      <c r="I30" s="184"/>
      <c r="J30" s="184"/>
      <c r="K30" s="184"/>
      <c r="L30" s="184"/>
      <c r="M30" s="3"/>
      <c r="N30" s="3"/>
      <c r="O30" s="3"/>
    </row>
    <row r="31" spans="1:15" x14ac:dyDescent="0.2">
      <c r="A31" s="48">
        <f t="shared" si="1"/>
        <v>2016</v>
      </c>
      <c r="B31" s="146">
        <v>8.0000000000000002E-3</v>
      </c>
      <c r="C31" s="146">
        <v>8.0000000000000002E-3</v>
      </c>
      <c r="D31" s="146">
        <v>8.0000000000000002E-3</v>
      </c>
      <c r="E31" s="146">
        <v>8.0000000000000002E-3</v>
      </c>
      <c r="F31" s="2"/>
      <c r="G31" s="2"/>
      <c r="H31" s="3"/>
      <c r="I31" s="184"/>
      <c r="J31" s="184"/>
      <c r="K31" s="184"/>
      <c r="L31" s="184"/>
      <c r="M31" s="3"/>
      <c r="N31" s="3"/>
      <c r="O31" s="3"/>
    </row>
    <row r="32" spans="1:15" x14ac:dyDescent="0.2">
      <c r="A32" s="48">
        <f t="shared" si="1"/>
        <v>2017</v>
      </c>
      <c r="B32" s="146">
        <v>8.0000000000000002E-3</v>
      </c>
      <c r="C32" s="146">
        <v>8.0000000000000002E-3</v>
      </c>
      <c r="D32" s="146">
        <v>8.0000000000000002E-3</v>
      </c>
      <c r="E32" s="146">
        <v>8.0000000000000002E-3</v>
      </c>
      <c r="F32" s="2"/>
      <c r="G32" s="2"/>
      <c r="H32" s="3"/>
      <c r="I32" s="184"/>
      <c r="J32" s="184"/>
      <c r="K32" s="184"/>
      <c r="L32" s="184"/>
      <c r="M32" s="3"/>
      <c r="N32" s="3"/>
      <c r="O32" s="3"/>
    </row>
    <row r="33" spans="1:15" x14ac:dyDescent="0.2">
      <c r="A33" s="48">
        <f t="shared" si="1"/>
        <v>2018</v>
      </c>
      <c r="B33" s="146">
        <v>1.2999999999999999E-2</v>
      </c>
      <c r="C33" s="146">
        <v>1.4999999999999999E-2</v>
      </c>
      <c r="D33" s="146">
        <v>1.4999999999999999E-2</v>
      </c>
      <c r="E33" s="146">
        <v>1.7999999999999999E-2</v>
      </c>
      <c r="F33" s="2"/>
      <c r="G33" s="2"/>
      <c r="H33" s="3"/>
      <c r="I33" s="184"/>
      <c r="J33" s="184"/>
      <c r="K33" s="184"/>
      <c r="L33" s="184"/>
      <c r="M33" s="3"/>
      <c r="N33" s="3"/>
      <c r="O33" s="3"/>
    </row>
    <row r="34" spans="1:15" x14ac:dyDescent="0.2">
      <c r="A34" s="48">
        <f t="shared" si="1"/>
        <v>2019</v>
      </c>
      <c r="B34" s="146">
        <v>0.02</v>
      </c>
      <c r="C34" s="146">
        <v>0.02</v>
      </c>
      <c r="D34" s="146">
        <v>0.02</v>
      </c>
      <c r="E34" s="146">
        <v>0.02</v>
      </c>
      <c r="F34" s="2"/>
      <c r="G34" s="2"/>
      <c r="H34" s="3"/>
      <c r="I34" s="184"/>
      <c r="J34" s="184"/>
      <c r="K34" s="184"/>
      <c r="L34" s="184"/>
      <c r="M34" s="3"/>
      <c r="N34" s="3"/>
      <c r="O34" s="3"/>
    </row>
    <row r="35" spans="1:15" x14ac:dyDescent="0.2">
      <c r="A35" s="48">
        <f t="shared" si="1"/>
        <v>2020</v>
      </c>
      <c r="B35" s="146">
        <v>0.02</v>
      </c>
      <c r="C35" s="146">
        <v>0.02</v>
      </c>
      <c r="D35" s="146">
        <v>5.0000000000000001E-3</v>
      </c>
      <c r="E35" s="146">
        <v>5.0000000000000001E-3</v>
      </c>
      <c r="F35" s="2"/>
      <c r="G35" s="2"/>
      <c r="H35" s="3"/>
      <c r="I35" s="184"/>
      <c r="J35" s="184"/>
      <c r="K35" s="184"/>
      <c r="L35" s="184"/>
      <c r="M35" s="3"/>
      <c r="N35" s="3"/>
      <c r="O35" s="3"/>
    </row>
    <row r="36" spans="1:15" x14ac:dyDescent="0.2">
      <c r="A36" s="48">
        <f t="shared" si="1"/>
        <v>2021</v>
      </c>
      <c r="B36" s="146">
        <v>5.0000000000000001E-3</v>
      </c>
      <c r="C36" s="146">
        <v>5.0000000000000001E-3</v>
      </c>
      <c r="D36" s="146">
        <v>5.0000000000000001E-3</v>
      </c>
      <c r="E36" s="146">
        <v>5.0000000000000001E-3</v>
      </c>
      <c r="F36" s="2"/>
      <c r="G36" s="2"/>
      <c r="H36" s="3"/>
      <c r="I36" s="184"/>
      <c r="J36" s="184"/>
      <c r="K36" s="184"/>
      <c r="L36" s="184"/>
      <c r="M36" s="3"/>
      <c r="N36" s="3"/>
      <c r="O36" s="3"/>
    </row>
    <row r="37" spans="1:15" x14ac:dyDescent="0.2">
      <c r="A37" s="48">
        <f t="shared" si="1"/>
        <v>2022</v>
      </c>
      <c r="B37" s="146">
        <v>5.0000000000000001E-3</v>
      </c>
      <c r="C37" s="146">
        <v>5.0000000000000001E-3</v>
      </c>
      <c r="D37" s="146">
        <v>1.7999999999999999E-2</v>
      </c>
      <c r="E37" s="146">
        <v>2.8000000000000001E-2</v>
      </c>
      <c r="F37" s="2"/>
      <c r="G37" s="2"/>
      <c r="H37" s="3"/>
      <c r="I37" s="184"/>
      <c r="J37" s="184"/>
      <c r="K37" s="184"/>
      <c r="L37" s="184"/>
      <c r="M37" s="3"/>
      <c r="N37" s="3"/>
      <c r="O37" s="3"/>
    </row>
    <row r="38" spans="1:15" x14ac:dyDescent="0.2">
      <c r="A38" s="48">
        <f t="shared" si="1"/>
        <v>2023</v>
      </c>
      <c r="B38" s="146">
        <v>0.04</v>
      </c>
      <c r="C38" s="146">
        <v>4.8000000000000001E-2</v>
      </c>
      <c r="D38" s="146">
        <v>4.8000000000000001E-2</v>
      </c>
      <c r="E38" s="146">
        <v>5.2999999999999999E-2</v>
      </c>
      <c r="F38" s="2"/>
      <c r="G38" s="2"/>
      <c r="H38" s="3"/>
      <c r="I38" s="184"/>
      <c r="J38" s="184"/>
      <c r="K38" s="184"/>
      <c r="L38" s="184"/>
      <c r="M38" s="3"/>
      <c r="N38" s="3"/>
      <c r="O38" s="3"/>
    </row>
    <row r="39" spans="1:15" x14ac:dyDescent="0.2">
      <c r="A39" s="48">
        <f t="shared" si="1"/>
        <v>2024</v>
      </c>
      <c r="B39" s="146">
        <v>5.2999999999999999E-2</v>
      </c>
      <c r="C39" s="146">
        <v>5.2999999999999999E-2</v>
      </c>
      <c r="D39" s="146">
        <v>5.2999999999999999E-2</v>
      </c>
      <c r="E39" s="146">
        <v>4.8000000000000001E-2</v>
      </c>
      <c r="F39" s="2"/>
      <c r="G39" s="2"/>
      <c r="H39" s="3"/>
      <c r="I39" s="184"/>
      <c r="J39" s="184"/>
      <c r="K39" s="184"/>
      <c r="L39" s="184"/>
      <c r="M39" s="3"/>
      <c r="N39" s="3"/>
      <c r="O39" s="3"/>
    </row>
    <row r="40" spans="1:15" x14ac:dyDescent="0.2">
      <c r="A40" s="48">
        <f t="shared" si="1"/>
        <v>2025</v>
      </c>
      <c r="B40" s="146">
        <v>0.04</v>
      </c>
      <c r="C40" s="74">
        <v>0.04</v>
      </c>
      <c r="D40" s="74">
        <v>0.04</v>
      </c>
      <c r="E40" s="74">
        <v>0.04</v>
      </c>
      <c r="F40" s="2"/>
      <c r="G40" s="2"/>
      <c r="H40" s="3"/>
      <c r="I40" s="184"/>
      <c r="J40" s="184"/>
      <c r="K40" s="184"/>
      <c r="L40" s="184"/>
      <c r="M40" s="3"/>
      <c r="N40" s="3"/>
      <c r="O40" s="3"/>
    </row>
    <row r="41" spans="1:15" x14ac:dyDescent="0.2">
      <c r="A41" s="48">
        <f t="shared" si="1"/>
        <v>2026</v>
      </c>
      <c r="B41" s="74">
        <v>0.04</v>
      </c>
      <c r="C41" s="74">
        <v>0.04</v>
      </c>
      <c r="D41" s="74">
        <v>0.04</v>
      </c>
      <c r="E41" s="74">
        <v>0.04</v>
      </c>
      <c r="F41" s="3"/>
      <c r="G41" s="3"/>
      <c r="H41" s="3"/>
      <c r="I41" s="184"/>
      <c r="J41" s="184"/>
      <c r="K41" s="184"/>
      <c r="L41" s="184"/>
      <c r="M41" s="3"/>
      <c r="N41" s="3"/>
      <c r="O41" s="3"/>
    </row>
    <row r="42" spans="1:15" x14ac:dyDescent="0.2">
      <c r="A42" s="48">
        <f t="shared" si="1"/>
        <v>2027</v>
      </c>
      <c r="B42" s="74">
        <v>0.04</v>
      </c>
      <c r="C42" s="74">
        <v>0.04</v>
      </c>
      <c r="D42" s="74">
        <v>0.04</v>
      </c>
      <c r="E42" s="74">
        <v>0.04</v>
      </c>
      <c r="F42" s="3"/>
      <c r="G42" s="3"/>
      <c r="H42" s="3"/>
      <c r="I42" s="184"/>
      <c r="J42" s="184"/>
      <c r="K42" s="184"/>
      <c r="L42" s="184"/>
      <c r="M42" s="3"/>
      <c r="N42" s="3"/>
      <c r="O42" s="3"/>
    </row>
    <row r="43" spans="1:15" x14ac:dyDescent="0.2">
      <c r="A43" s="48">
        <f t="shared" si="1"/>
        <v>2028</v>
      </c>
      <c r="B43" s="74">
        <v>0.04</v>
      </c>
      <c r="C43" s="74">
        <v>0.04</v>
      </c>
      <c r="D43" s="74">
        <v>0.04</v>
      </c>
      <c r="E43" s="74">
        <v>0.04</v>
      </c>
      <c r="F43" s="3"/>
      <c r="G43" s="3"/>
      <c r="H43" s="3"/>
      <c r="I43" s="184"/>
      <c r="J43" s="184"/>
      <c r="K43" s="184"/>
      <c r="L43" s="184"/>
      <c r="M43" s="3"/>
      <c r="N43" s="3"/>
      <c r="O43" s="3"/>
    </row>
    <row r="44" spans="1:15" x14ac:dyDescent="0.2">
      <c r="A44" s="48">
        <f t="shared" si="1"/>
        <v>2029</v>
      </c>
      <c r="B44" s="74">
        <v>0.04</v>
      </c>
      <c r="C44" s="74">
        <v>0.04</v>
      </c>
      <c r="D44" s="74">
        <v>0.04</v>
      </c>
      <c r="E44" s="74">
        <v>0.04</v>
      </c>
      <c r="F44" s="3"/>
      <c r="G44" s="3"/>
      <c r="H44" s="3"/>
      <c r="I44" s="184"/>
      <c r="J44" s="184"/>
      <c r="K44" s="184"/>
      <c r="L44" s="184"/>
      <c r="M44" s="3"/>
      <c r="N44" s="3"/>
      <c r="O44" s="3"/>
    </row>
    <row r="45" spans="1:15" x14ac:dyDescent="0.2">
      <c r="A45" s="43" t="s">
        <v>57</v>
      </c>
      <c r="B45" s="75">
        <v>45659</v>
      </c>
      <c r="C45" s="2"/>
      <c r="D45" s="2"/>
      <c r="E45" s="2"/>
      <c r="F45" s="3"/>
      <c r="G45" s="3"/>
      <c r="H45" s="3"/>
      <c r="I45" s="184"/>
      <c r="J45" s="184"/>
      <c r="K45" s="184"/>
      <c r="L45" s="184"/>
      <c r="M45" s="3"/>
      <c r="N45" s="3"/>
      <c r="O45" s="3"/>
    </row>
    <row r="46" spans="1:15" x14ac:dyDescent="0.2">
      <c r="A46" s="3"/>
      <c r="B46" s="3"/>
      <c r="C46" s="3"/>
      <c r="D46" s="3"/>
      <c r="E46" s="3"/>
      <c r="F46" s="3"/>
      <c r="G46" s="3"/>
      <c r="H46" s="3"/>
      <c r="I46" s="184"/>
      <c r="J46" s="184"/>
      <c r="K46" s="184"/>
      <c r="L46" s="184"/>
      <c r="M46" s="3"/>
      <c r="N46" s="3"/>
      <c r="O46" s="3"/>
    </row>
  </sheetData>
  <sheetProtection algorithmName="SHA-512" hashValue="ox/+U7bIG9+PYGKAwtoPNrI5Fb49eDyG7SXm+DnxVzQdpaelK8n/W6I5IqfdOq87TAKgeVNxALCCpG6j9+j7fQ==" saltValue="YA+DhUcItR/OijoB+QyOww==" spinCount="100000" sheet="1" objects="1" scenario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Merkurator Mediation Genie</vt:lpstr>
      <vt:lpstr>Stats</vt:lpstr>
      <vt:lpstr>DiscountTables</vt:lpstr>
      <vt:lpstr>AB Rate Sheet</vt:lpstr>
      <vt:lpstr>PJIandMVATables</vt:lpstr>
    </vt:vector>
  </TitlesOfParts>
  <Company>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Darcy R. Merkur</cp:lastModifiedBy>
  <cp:lastPrinted>2020-12-21T14:42:11Z</cp:lastPrinted>
  <dcterms:created xsi:type="dcterms:W3CDTF">2004-09-03T16:03:16Z</dcterms:created>
  <dcterms:modified xsi:type="dcterms:W3CDTF">2025-01-02T16:12:27Z</dcterms:modified>
</cp:coreProperties>
</file>